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\Dropbox\PROJECT\SYAHRUL\DATA BARU\"/>
    </mc:Choice>
  </mc:AlternateContent>
  <xr:revisionPtr revIDLastSave="0" documentId="8_{A0B1238C-C9A1-FA4F-8170-DE1D5FA86B67}" xr6:coauthVersionLast="47" xr6:coauthVersionMax="47" xr10:uidLastSave="{00000000-0000-0000-0000-000000000000}"/>
  <bookViews>
    <workbookView xWindow="-120" yWindow="-120" windowWidth="20640" windowHeight="11160" firstSheet="2" xr2:uid="{A496F1CA-A28F-48A5-9C35-72665C76E646}"/>
  </bookViews>
  <sheets>
    <sheet name="VA,NVA" sheetId="1" r:id="rId1"/>
    <sheet name="WASTE" sheetId="3" r:id="rId2"/>
    <sheet name="SAMPEL" sheetId="4" r:id="rId3"/>
    <sheet name="KECACATAN" sheetId="5" r:id="rId4"/>
    <sheet name="SIGMA &amp; P-CHART" sheetId="7" r:id="rId5"/>
    <sheet name="FMEA" sheetId="8" r:id="rId6"/>
    <sheet name="RANKING FMEA" sheetId="9" r:id="rId7"/>
    <sheet name="USULAN PERBAIKAN" sheetId="10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5" l="1"/>
  <c r="F15" i="5"/>
  <c r="G15" i="5"/>
  <c r="H15" i="5"/>
  <c r="H4" i="5"/>
  <c r="F16" i="5"/>
  <c r="G16" i="5"/>
  <c r="H16" i="5"/>
  <c r="H5" i="5"/>
  <c r="F17" i="5"/>
  <c r="G17" i="5"/>
  <c r="H17" i="5"/>
  <c r="C6" i="5"/>
  <c r="E6" i="5"/>
  <c r="H2" i="5"/>
  <c r="H6" i="5"/>
  <c r="F18" i="5"/>
  <c r="G18" i="5"/>
  <c r="H18" i="5"/>
  <c r="H7" i="5"/>
  <c r="F19" i="5"/>
  <c r="G19" i="5"/>
  <c r="H19" i="5"/>
  <c r="H8" i="5"/>
  <c r="F20" i="5"/>
  <c r="G20" i="5"/>
  <c r="H20" i="5"/>
  <c r="H9" i="5"/>
  <c r="F21" i="5"/>
  <c r="G21" i="5"/>
  <c r="H21" i="5"/>
  <c r="H10" i="5"/>
  <c r="F22" i="5"/>
  <c r="G22" i="5"/>
  <c r="H22" i="5"/>
  <c r="F14" i="5"/>
  <c r="G14" i="5"/>
  <c r="H14" i="5"/>
  <c r="C3" i="9"/>
  <c r="D3" i="9"/>
  <c r="E3" i="9"/>
  <c r="F3" i="9"/>
  <c r="C4" i="9"/>
  <c r="D4" i="9"/>
  <c r="E4" i="9"/>
  <c r="F4" i="9"/>
  <c r="C5" i="9"/>
  <c r="D5" i="9"/>
  <c r="E5" i="9"/>
  <c r="F5" i="9"/>
  <c r="C6" i="9"/>
  <c r="D6" i="9"/>
  <c r="E6" i="9"/>
  <c r="F6" i="9"/>
  <c r="C7" i="9"/>
  <c r="D7" i="9"/>
  <c r="E7" i="9"/>
  <c r="F7" i="9"/>
  <c r="C8" i="9"/>
  <c r="D8" i="9"/>
  <c r="E8" i="9"/>
  <c r="F8" i="9"/>
  <c r="C2" i="9"/>
  <c r="D2" i="9"/>
  <c r="E2" i="9"/>
  <c r="F2" i="9"/>
  <c r="E11" i="9"/>
  <c r="C11" i="9"/>
  <c r="D11" i="9"/>
  <c r="F11" i="9"/>
  <c r="E10" i="9"/>
  <c r="E9" i="9"/>
  <c r="D10" i="9"/>
  <c r="D9" i="9"/>
  <c r="C10" i="9"/>
  <c r="C9" i="9"/>
  <c r="H9" i="8"/>
  <c r="H10" i="8"/>
  <c r="H11" i="8"/>
  <c r="H8" i="8"/>
  <c r="H3" i="8"/>
  <c r="H4" i="8"/>
  <c r="H5" i="8"/>
  <c r="H6" i="8"/>
  <c r="H7" i="8"/>
  <c r="H2" i="8"/>
  <c r="C36" i="7"/>
  <c r="F27" i="7"/>
  <c r="G27" i="7"/>
  <c r="H27" i="7"/>
  <c r="I27" i="7"/>
  <c r="F28" i="7"/>
  <c r="G28" i="7"/>
  <c r="H28" i="7"/>
  <c r="I28" i="7"/>
  <c r="F29" i="7"/>
  <c r="G29" i="7"/>
  <c r="H29" i="7"/>
  <c r="I29" i="7"/>
  <c r="F30" i="7"/>
  <c r="G30" i="7"/>
  <c r="H30" i="7"/>
  <c r="I30" i="7"/>
  <c r="F31" i="7"/>
  <c r="G31" i="7"/>
  <c r="H31" i="7"/>
  <c r="I31" i="7"/>
  <c r="F32" i="7"/>
  <c r="G32" i="7"/>
  <c r="H32" i="7"/>
  <c r="I32" i="7"/>
  <c r="F33" i="7"/>
  <c r="G33" i="7"/>
  <c r="H33" i="7"/>
  <c r="I33" i="7"/>
  <c r="F34" i="7"/>
  <c r="G34" i="7"/>
  <c r="H34" i="7"/>
  <c r="I34" i="7"/>
  <c r="I35" i="7"/>
  <c r="J27" i="7"/>
  <c r="K27" i="7"/>
  <c r="L27" i="7"/>
  <c r="M27" i="7"/>
  <c r="N27" i="7"/>
  <c r="D36" i="7"/>
  <c r="D35" i="7"/>
  <c r="C35" i="7"/>
  <c r="E34" i="7"/>
  <c r="E33" i="7"/>
  <c r="E32" i="7"/>
  <c r="E31" i="7"/>
  <c r="E30" i="7"/>
  <c r="E29" i="7"/>
  <c r="E28" i="7"/>
  <c r="E27" i="7"/>
  <c r="E36" i="7"/>
  <c r="I11" i="7"/>
  <c r="I10" i="7"/>
  <c r="G2" i="7"/>
  <c r="G3" i="7"/>
  <c r="G4" i="7"/>
  <c r="G5" i="7"/>
  <c r="G6" i="7"/>
  <c r="G7" i="7"/>
  <c r="G8" i="7"/>
  <c r="G9" i="7"/>
  <c r="G11" i="7"/>
  <c r="H11" i="7"/>
  <c r="G10" i="7"/>
  <c r="H10" i="7"/>
  <c r="E15" i="7"/>
  <c r="E16" i="7"/>
  <c r="E17" i="7"/>
  <c r="E18" i="7"/>
  <c r="E19" i="7"/>
  <c r="E20" i="7"/>
  <c r="E21" i="7"/>
  <c r="E22" i="7"/>
  <c r="E24" i="7"/>
  <c r="D23" i="7"/>
  <c r="C23" i="7"/>
  <c r="F15" i="7"/>
  <c r="G15" i="7"/>
  <c r="C24" i="7"/>
  <c r="J15" i="7"/>
  <c r="K15" i="7"/>
  <c r="I16" i="7"/>
  <c r="I17" i="7"/>
  <c r="I18" i="7"/>
  <c r="I19" i="7"/>
  <c r="I20" i="7"/>
  <c r="I21" i="7"/>
  <c r="I22" i="7"/>
  <c r="I15" i="7"/>
  <c r="J16" i="7"/>
  <c r="K16" i="7"/>
  <c r="J17" i="7"/>
  <c r="K17" i="7"/>
  <c r="J18" i="7"/>
  <c r="K18" i="7"/>
  <c r="J19" i="7"/>
  <c r="K19" i="7"/>
  <c r="J20" i="7"/>
  <c r="K20" i="7"/>
  <c r="J21" i="7"/>
  <c r="K21" i="7"/>
  <c r="J22" i="7"/>
  <c r="K22" i="7"/>
  <c r="H16" i="7"/>
  <c r="H17" i="7"/>
  <c r="H18" i="7"/>
  <c r="H19" i="7"/>
  <c r="H20" i="7"/>
  <c r="H21" i="7"/>
  <c r="H22" i="7"/>
  <c r="F16" i="7"/>
  <c r="G16" i="7"/>
  <c r="F17" i="7"/>
  <c r="G17" i="7"/>
  <c r="F18" i="7"/>
  <c r="G18" i="7"/>
  <c r="F19" i="7"/>
  <c r="G19" i="7"/>
  <c r="F20" i="7"/>
  <c r="G20" i="7"/>
  <c r="F21" i="7"/>
  <c r="G21" i="7"/>
  <c r="F22" i="7"/>
  <c r="G22" i="7"/>
  <c r="D24" i="7"/>
  <c r="H3" i="7"/>
  <c r="H4" i="7"/>
  <c r="H5" i="7"/>
  <c r="H6" i="7"/>
  <c r="H7" i="7"/>
  <c r="H8" i="7"/>
  <c r="H9" i="7"/>
  <c r="H2" i="7"/>
  <c r="E4" i="7"/>
  <c r="F4" i="7"/>
  <c r="E5" i="7"/>
  <c r="F5" i="7"/>
  <c r="E8" i="7"/>
  <c r="F8" i="7"/>
  <c r="E9" i="7"/>
  <c r="F9" i="7"/>
  <c r="E3" i="7"/>
  <c r="F3" i="7"/>
  <c r="E6" i="7"/>
  <c r="F6" i="7"/>
  <c r="E7" i="7"/>
  <c r="F7" i="7"/>
  <c r="E2" i="7"/>
  <c r="F2" i="7"/>
  <c r="D11" i="7"/>
  <c r="C11" i="7"/>
  <c r="C10" i="7"/>
  <c r="D10" i="7"/>
  <c r="C23" i="5"/>
  <c r="D23" i="5"/>
  <c r="L3" i="5"/>
  <c r="D6" i="5"/>
  <c r="L2" i="5"/>
  <c r="I23" i="1"/>
  <c r="D11" i="5"/>
  <c r="M2" i="5"/>
  <c r="E11" i="5"/>
  <c r="M3" i="5"/>
  <c r="F11" i="5"/>
  <c r="M4" i="5"/>
  <c r="G11" i="5"/>
  <c r="M5" i="5"/>
  <c r="C11" i="5"/>
  <c r="C14" i="4"/>
  <c r="I14" i="4"/>
  <c r="O14" i="4"/>
  <c r="I17" i="4"/>
  <c r="B14" i="4"/>
  <c r="H14" i="4"/>
  <c r="N14" i="4"/>
  <c r="H17" i="4"/>
  <c r="D14" i="4"/>
  <c r="J14" i="4"/>
  <c r="P14" i="4"/>
  <c r="J17" i="4"/>
  <c r="E14" i="4"/>
  <c r="K14" i="4"/>
  <c r="Q14" i="4"/>
  <c r="K17" i="4"/>
  <c r="L17" i="4"/>
  <c r="I18" i="4"/>
  <c r="J18" i="4"/>
  <c r="K18" i="4"/>
  <c r="H18" i="4"/>
  <c r="F6" i="5"/>
  <c r="L4" i="5"/>
  <c r="N4" i="5"/>
  <c r="G6" i="5"/>
  <c r="L5" i="5"/>
  <c r="N5" i="5"/>
  <c r="F9" i="9"/>
  <c r="I8" i="8"/>
  <c r="F10" i="9"/>
  <c r="I6" i="8"/>
  <c r="I11" i="8"/>
  <c r="I5" i="8"/>
  <c r="I10" i="8"/>
  <c r="I2" i="8"/>
  <c r="I4" i="8"/>
  <c r="I9" i="8"/>
  <c r="I7" i="8"/>
  <c r="I3" i="8"/>
  <c r="E35" i="7"/>
  <c r="E10" i="7"/>
  <c r="E11" i="7"/>
  <c r="E23" i="7"/>
  <c r="N2" i="5"/>
  <c r="N3" i="5"/>
  <c r="N6" i="5"/>
  <c r="H11" i="5"/>
  <c r="H15" i="7"/>
  <c r="O5" i="5"/>
  <c r="L12" i="5"/>
  <c r="O3" i="5"/>
  <c r="L10" i="5"/>
  <c r="O4" i="5"/>
  <c r="L11" i="5"/>
  <c r="O2" i="5"/>
  <c r="H29" i="1"/>
  <c r="I29" i="1"/>
  <c r="J29" i="1"/>
  <c r="H27" i="1"/>
  <c r="I27" i="1"/>
  <c r="J27" i="1"/>
  <c r="H23" i="1"/>
  <c r="J23" i="1"/>
  <c r="H3" i="1"/>
  <c r="I3" i="1"/>
  <c r="J3" i="1"/>
  <c r="H9" i="1"/>
  <c r="I9" i="1"/>
  <c r="J9" i="1"/>
  <c r="H13" i="1"/>
  <c r="I13" i="1"/>
  <c r="J13" i="1"/>
  <c r="H16" i="1"/>
  <c r="I16" i="1"/>
  <c r="J16" i="1"/>
  <c r="H20" i="1"/>
  <c r="I20" i="1"/>
  <c r="J20" i="1"/>
  <c r="J34" i="1"/>
  <c r="I34" i="1"/>
  <c r="P2" i="5"/>
  <c r="P3" i="5"/>
  <c r="P4" i="5"/>
  <c r="P5" i="5"/>
  <c r="L9" i="5"/>
  <c r="M9" i="5"/>
  <c r="M10" i="5"/>
  <c r="M11" i="5"/>
  <c r="M12" i="5"/>
  <c r="H34" i="1"/>
  <c r="G34" i="1"/>
</calcChain>
</file>

<file path=xl/sharedStrings.xml><?xml version="1.0" encoding="utf-8"?>
<sst xmlns="http://schemas.openxmlformats.org/spreadsheetml/2006/main" count="360" uniqueCount="182">
  <si>
    <t>Bagian</t>
  </si>
  <si>
    <t>Aktivitas</t>
  </si>
  <si>
    <t>Klasifikasi Aktivitas</t>
  </si>
  <si>
    <t>VA</t>
  </si>
  <si>
    <t>NNVA</t>
  </si>
  <si>
    <t>NVA</t>
  </si>
  <si>
    <t>Waktu (Menit)</t>
  </si>
  <si>
    <t>√</t>
  </si>
  <si>
    <t>Total</t>
  </si>
  <si>
    <t>Pemasangan Aksesoris</t>
  </si>
  <si>
    <t>Perencanaan</t>
  </si>
  <si>
    <r>
      <t xml:space="preserve">Scan </t>
    </r>
    <r>
      <rPr>
        <sz val="12"/>
        <color theme="1"/>
        <rFont val="Times New Roman"/>
        <family val="1"/>
      </rPr>
      <t>gambar pola melalu Komputer</t>
    </r>
  </si>
  <si>
    <t>Pembuatan pola gambar menggunakan aplikasi pada Komputer</t>
  </si>
  <si>
    <t>Pewarnaan pola pada Komputer</t>
  </si>
  <si>
    <t>Pengecekan desain keseluruhan</t>
  </si>
  <si>
    <t>Pencetakan pola pada media kertas</t>
  </si>
  <si>
    <t>Pembuatan Pola</t>
  </si>
  <si>
    <t>Jiplak pola pada media karton</t>
  </si>
  <si>
    <r>
      <t xml:space="preserve">Set-Up </t>
    </r>
    <r>
      <rPr>
        <sz val="12"/>
        <color theme="1"/>
        <rFont val="Times New Roman"/>
        <family val="1"/>
      </rPr>
      <t>mesin pemotong karton</t>
    </r>
  </si>
  <si>
    <t>Pemotongan karton mengikuti pola</t>
  </si>
  <si>
    <t>Pembuatan pola diatas media kulit mengikuti bentuk karton</t>
  </si>
  <si>
    <t>Pemotongan</t>
  </si>
  <si>
    <t>Persiapan alat pemotong kulit manual</t>
  </si>
  <si>
    <t>Persiapan kulit yang akan dipotong</t>
  </si>
  <si>
    <t>Pemotongan kulit sesuai pola</t>
  </si>
  <si>
    <t>Pengurangan Volume kulit yang Diperlukan (Penyesetan)</t>
  </si>
  <si>
    <r>
      <rPr>
        <i/>
        <sz val="12"/>
        <color theme="1"/>
        <rFont val="Times New Roman"/>
        <family val="1"/>
      </rPr>
      <t xml:space="preserve">Set-Up </t>
    </r>
    <r>
      <rPr>
        <sz val="12"/>
        <color theme="1"/>
        <rFont val="Times New Roman"/>
        <family val="1"/>
      </rPr>
      <t>Mesin</t>
    </r>
  </si>
  <si>
    <t>Penyesetan kulit mengikuti bentuk potongan</t>
  </si>
  <si>
    <t>Pengecekan hasil penyesetan kulit</t>
  </si>
  <si>
    <t>Pengumpulan kulit hasil penyesetan yang tidak sesuai standar</t>
  </si>
  <si>
    <t>Pengeleman</t>
  </si>
  <si>
    <t>Persiapan lem yang digunakan</t>
  </si>
  <si>
    <t>Pengambilan media kulit yang akan di-lem</t>
  </si>
  <si>
    <t>Pengeleman media kulit sesuai dengan bagian yang dibutuhkan</t>
  </si>
  <si>
    <t>Penjahitan</t>
  </si>
  <si>
    <r>
      <t xml:space="preserve">Set-Up </t>
    </r>
    <r>
      <rPr>
        <sz val="12"/>
        <color theme="1"/>
        <rFont val="Times New Roman"/>
        <family val="1"/>
      </rPr>
      <t>mesin jahit dan cangklong</t>
    </r>
  </si>
  <si>
    <t>Penjahitan media kulit yang telah di-lem sesuai dengan sambungannya</t>
  </si>
  <si>
    <t>Pengecekkan hasil jahitan</t>
  </si>
  <si>
    <t>Persiapan aksesoris yang digunakan</t>
  </si>
  <si>
    <t>Pemasangan aksesoris</t>
  </si>
  <si>
    <t>Pengambilan tas pada area produksi</t>
  </si>
  <si>
    <t>Perapian dan penghalusan jahitan</t>
  </si>
  <si>
    <t>Pembersihan akhir tas</t>
  </si>
  <si>
    <t>Pengemasan produk</t>
  </si>
  <si>
    <t>Pengemasan produk yang tidak sesuai standar</t>
  </si>
  <si>
    <t>Finishing</t>
  </si>
  <si>
    <t>No.</t>
  </si>
  <si>
    <r>
      <t xml:space="preserve">Set-Up </t>
    </r>
    <r>
      <rPr>
        <sz val="12"/>
        <color theme="1"/>
        <rFont val="Times New Roman"/>
        <family val="1"/>
      </rPr>
      <t>desain pada Komputer</t>
    </r>
  </si>
  <si>
    <t>Jumlah Waktu Tiap Bagian</t>
  </si>
  <si>
    <t>Jumlah Waktu VA &amp; NNVA</t>
  </si>
  <si>
    <t>Jumlah Waktu NVA</t>
  </si>
  <si>
    <t>No</t>
  </si>
  <si>
    <t>Awal</t>
  </si>
  <si>
    <t>Tujuan</t>
  </si>
  <si>
    <t>Jenis Barang</t>
  </si>
  <si>
    <t>Alat Angkut</t>
  </si>
  <si>
    <t>Gudang BB</t>
  </si>
  <si>
    <t>Bagian pembuatan pola</t>
  </si>
  <si>
    <t>Raw Material</t>
  </si>
  <si>
    <t>Bagian pemotongan</t>
  </si>
  <si>
    <t>Bagian Penyesetan</t>
  </si>
  <si>
    <t>WIP</t>
  </si>
  <si>
    <t>Bagian Pengeleman</t>
  </si>
  <si>
    <t>Bagian Penjahitan</t>
  </si>
  <si>
    <t>Bagian pemasangan Aksesoris</t>
  </si>
  <si>
    <r>
      <t xml:space="preserve">Bagian </t>
    </r>
    <r>
      <rPr>
        <i/>
        <sz val="12"/>
        <color theme="1"/>
        <rFont val="Times New Roman"/>
        <family val="1"/>
      </rPr>
      <t>Finishing</t>
    </r>
  </si>
  <si>
    <t>Finished Good</t>
  </si>
  <si>
    <t>Hand Pallet</t>
  </si>
  <si>
    <t>Bagian Gudang Barang Jadi</t>
  </si>
  <si>
    <t>Mesin</t>
  </si>
  <si>
    <t>Jumlah Mesin</t>
  </si>
  <si>
    <r>
      <t>Mesin Potong (</t>
    </r>
    <r>
      <rPr>
        <b/>
        <i/>
        <sz val="12"/>
        <color theme="1"/>
        <rFont val="Times New Roman"/>
        <family val="1"/>
      </rPr>
      <t>Atom</t>
    </r>
    <r>
      <rPr>
        <b/>
        <sz val="12"/>
        <color theme="1"/>
        <rFont val="Times New Roman"/>
        <family val="1"/>
      </rPr>
      <t>)</t>
    </r>
  </si>
  <si>
    <r>
      <t xml:space="preserve">Banyak </t>
    </r>
    <r>
      <rPr>
        <b/>
        <i/>
        <sz val="12"/>
        <color theme="1"/>
        <rFont val="Times New Roman"/>
        <family val="1"/>
      </rPr>
      <t>Breakdown</t>
    </r>
  </si>
  <si>
    <t>Waktu Hilang (Menit)</t>
  </si>
  <si>
    <r>
      <t>Mesin Seset (</t>
    </r>
    <r>
      <rPr>
        <b/>
        <i/>
        <sz val="12"/>
        <color theme="1"/>
        <rFont val="Times New Roman"/>
        <family val="1"/>
      </rPr>
      <t>Skiving</t>
    </r>
    <r>
      <rPr>
        <b/>
        <sz val="12"/>
        <color theme="1"/>
        <rFont val="Times New Roman"/>
        <family val="1"/>
      </rPr>
      <t>)</t>
    </r>
  </si>
  <si>
    <t>Mesin Jahit Kulit (Cangklong)</t>
  </si>
  <si>
    <t>Sampel</t>
  </si>
  <si>
    <t>Hari 1</t>
  </si>
  <si>
    <t>TOTAL</t>
  </si>
  <si>
    <t>Hari 2</t>
  </si>
  <si>
    <t>Hari 3</t>
  </si>
  <si>
    <t>Bulan</t>
  </si>
  <si>
    <t>Produksi</t>
  </si>
  <si>
    <t>Januari</t>
  </si>
  <si>
    <t>Februari</t>
  </si>
  <si>
    <t>Minggu</t>
  </si>
  <si>
    <t>Kulit Gembos</t>
  </si>
  <si>
    <t>Jahitan Putus</t>
  </si>
  <si>
    <t>Kulit Terkelupas</t>
  </si>
  <si>
    <t>Aksesoris Cacat</t>
  </si>
  <si>
    <t>Minggu I</t>
  </si>
  <si>
    <t>Minggu II</t>
  </si>
  <si>
    <t>Minggu III</t>
  </si>
  <si>
    <t>Minggu IV</t>
  </si>
  <si>
    <t>Januari 2023</t>
  </si>
  <si>
    <t>Februari 2023</t>
  </si>
  <si>
    <t>Jenis Cacat</t>
  </si>
  <si>
    <t>Prosentase</t>
  </si>
  <si>
    <t>Prosentase Komulatif</t>
  </si>
  <si>
    <t>Komulatif</t>
  </si>
  <si>
    <t>Pengumpulan dan pembuangan hasil jahitan yang tidak sesuai</t>
  </si>
  <si>
    <t>Produksi Pending</t>
  </si>
  <si>
    <t>Jumlah Produksi</t>
  </si>
  <si>
    <t>DPU</t>
  </si>
  <si>
    <t>DPO</t>
  </si>
  <si>
    <t>DPMO</t>
  </si>
  <si>
    <t>Tingkat Sigma</t>
  </si>
  <si>
    <t>Jumlah Cacat</t>
  </si>
  <si>
    <t>Rata-Rata</t>
  </si>
  <si>
    <t>UCL</t>
  </si>
  <si>
    <t>LCL</t>
  </si>
  <si>
    <t>SQRT</t>
  </si>
  <si>
    <t>% Yield</t>
  </si>
  <si>
    <t>PERHITUNGAN AWAL SEBELUM REVISI</t>
  </si>
  <si>
    <t>Proporsi Cacat</t>
  </si>
  <si>
    <t>Bantuan Hitung</t>
  </si>
  <si>
    <t>CL = P</t>
  </si>
  <si>
    <t>P</t>
  </si>
  <si>
    <t>CP</t>
  </si>
  <si>
    <t>X-Xbar</t>
  </si>
  <si>
    <t>^2</t>
  </si>
  <si>
    <t>:N (8)</t>
  </si>
  <si>
    <t>sigma</t>
  </si>
  <si>
    <t>CP(A)</t>
  </si>
  <si>
    <t>CP(B)</t>
  </si>
  <si>
    <t>CPK</t>
  </si>
  <si>
    <t>sqrt C</t>
  </si>
  <si>
    <t>rata C</t>
  </si>
  <si>
    <t>Failure Mode</t>
  </si>
  <si>
    <t>Effect of Failure Mode</t>
  </si>
  <si>
    <t>Cause of Failure Mode</t>
  </si>
  <si>
    <t>Jahitan Putus (Cacat Jahitan)</t>
  </si>
  <si>
    <t>Current Controls</t>
  </si>
  <si>
    <t>Karyawan tidak teliti</t>
  </si>
  <si>
    <t>Penguasaan jahitan pada bagian rumit</t>
  </si>
  <si>
    <t>Benang jahitan tidak sesuai standar</t>
  </si>
  <si>
    <t>Alat jahit mengalami kerusakan</t>
  </si>
  <si>
    <t>Jarum jahit mengalami kebengkokan</t>
  </si>
  <si>
    <t>Pengaturan jarak jahitan berubah-ubah</t>
  </si>
  <si>
    <t>Kekuatan jahitan tas tidak sesuai standar, bentuk tas menjadi tidak rapi, dan tas yang dihasilkan mudah sobek</t>
  </si>
  <si>
    <t>S</t>
  </si>
  <si>
    <t>O</t>
  </si>
  <si>
    <t>D</t>
  </si>
  <si>
    <t>RPN</t>
  </si>
  <si>
    <t>Pelatihan kepada karyawan</t>
  </si>
  <si>
    <t>Pembelian benang jahit diusahakan pada produk yang sama</t>
  </si>
  <si>
    <t>Perawatan mesin dijadwalkan berkala berdasarkan pada lama penggunaan mesin</t>
  </si>
  <si>
    <t>Perawatan alat jahit secara keseluruhan</t>
  </si>
  <si>
    <t>Pergantian kualitas jarum dengan yang lebih baik</t>
  </si>
  <si>
    <t>Melakukuan standar pengecekkan untuk tiap beberapa kali prduksi</t>
  </si>
  <si>
    <t>Pada saat pemotongan karyawan kurang teliti</t>
  </si>
  <si>
    <t>Penjahitan pada bagian yang tipis terlalu terburu-buru</t>
  </si>
  <si>
    <t>Bahan pada bagian dalam tas terlalu tipis</t>
  </si>
  <si>
    <t>Ketebalan bahan kulit terlalu tipis</t>
  </si>
  <si>
    <t>Melakukan pengecekkan secara berkala</t>
  </si>
  <si>
    <t>Pengawasan kepada karywan selama produksi</t>
  </si>
  <si>
    <t>Pergantian bahan bagian dalam</t>
  </si>
  <si>
    <t>Penyesetan kulit dilakukan standarisasi</t>
  </si>
  <si>
    <t>Tampilan tas menjadi tidak sesuai dengan yang diharapkan, ketertarikan pelanggan terhadap produk menjadi menurun</t>
  </si>
  <si>
    <t>Level Resiko</t>
  </si>
  <si>
    <t>Skala Nilai RPN</t>
  </si>
  <si>
    <t>Very Low</t>
  </si>
  <si>
    <t>Low</t>
  </si>
  <si>
    <t>Medium</t>
  </si>
  <si>
    <t>Hight</t>
  </si>
  <si>
    <t>Very Hight</t>
  </si>
  <si>
    <t>x &lt; 20</t>
  </si>
  <si>
    <t>20 x &lt; 80</t>
  </si>
  <si>
    <t>80 x &lt; 120</t>
  </si>
  <si>
    <t>120 x &lt; 200</t>
  </si>
  <si>
    <t>x &gt; 200</t>
  </si>
  <si>
    <t>Usulan Perbaikan</t>
  </si>
  <si>
    <r>
      <t xml:space="preserve">Melakukan </t>
    </r>
    <r>
      <rPr>
        <i/>
        <sz val="12"/>
        <color theme="1"/>
        <rFont val="Times New Roman"/>
        <family val="1"/>
      </rPr>
      <t xml:space="preserve">setting </t>
    </r>
    <r>
      <rPr>
        <sz val="12"/>
        <color theme="1"/>
        <rFont val="Times New Roman"/>
        <family val="1"/>
      </rPr>
      <t>mesin seset sebelum proses produksi dilakukan</t>
    </r>
  </si>
  <si>
    <t>Pelatihan pada karyawan jahit dan plot line jahitan disesuaikan dengan kemampuan karyawan</t>
  </si>
  <si>
    <r>
      <t xml:space="preserve">Jenis </t>
    </r>
    <r>
      <rPr>
        <b/>
        <i/>
        <sz val="12"/>
        <color theme="1"/>
        <rFont val="Times New Roman"/>
        <family val="1"/>
      </rPr>
      <t>Deffect</t>
    </r>
  </si>
  <si>
    <t>Cacat Gembos</t>
  </si>
  <si>
    <t>Cacat Jahitan</t>
  </si>
  <si>
    <t>Garis potong dan juga alat potong diberikan perbaikan kembali</t>
  </si>
  <si>
    <t>Pemesanan bahan diberikan standar yang harus sesuai dengan permintaan perusahaan</t>
  </si>
  <si>
    <t>Benang jahit dipesankan pada merek maupun standar yang sesuai kebutuhan</t>
  </si>
  <si>
    <t>Perawatan mesin jahit cangklong dilakukan secara berkala</t>
  </si>
  <si>
    <t>Setiap beberapa periode waktu tertentu harus dilakukan inspeksi manual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</si>
</sst>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8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9" fontId="1" fillId="0" borderId="0" xfId="1" applyFont="1"/>
    <xf numFmtId="0" fontId="3" fillId="0" borderId="1" xfId="0" applyFont="1" applyBorder="1" applyAlignment="1">
      <alignment horizontal="center" vertical="center"/>
    </xf>
    <xf numFmtId="9" fontId="1" fillId="0" borderId="0" xfId="1" applyFont="1" applyAlignment="1">
      <alignment horizontal="center" vertical="center"/>
    </xf>
    <xf numFmtId="10" fontId="1" fillId="0" borderId="0" xfId="1" applyNumberFormat="1" applyFont="1" applyAlignment="1">
      <alignment horizontal="center" vertical="center"/>
    </xf>
    <xf numFmtId="10" fontId="1" fillId="0" borderId="1" xfId="1" applyNumberFormat="1" applyFon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9" fontId="3" fillId="0" borderId="1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9" fontId="1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1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2">
    <cellStyle name="Normal" xfId="0" builtinId="0"/>
    <cellStyle name="Persen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calcChain" Target="calcChain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sharedStrings" Target="sharedStrings.xml" /><Relationship Id="rId5" Type="http://schemas.openxmlformats.org/officeDocument/2006/relationships/worksheet" Target="worksheets/sheet5.xml" /><Relationship Id="rId10" Type="http://schemas.openxmlformats.org/officeDocument/2006/relationships/styles" Target="styles.xml" /><Relationship Id="rId4" Type="http://schemas.openxmlformats.org/officeDocument/2006/relationships/worksheet" Target="worksheets/sheet4.xml" /><Relationship Id="rId9" Type="http://schemas.openxmlformats.org/officeDocument/2006/relationships/theme" Target="theme/theme1.xml" 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 /><Relationship Id="rId1" Type="http://schemas.microsoft.com/office/2011/relationships/chartStyle" Target="style1.xml" 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 /><Relationship Id="rId1" Type="http://schemas.microsoft.com/office/2011/relationships/chartStyle" Target="style2.xml" 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i="1"/>
              <a:t>Pareto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title>
    <c:autoTitleDeleted val="0"/>
    <c:plotArea>
      <c:layout>
        <c:manualLayout>
          <c:layoutTarget val="inner"/>
          <c:xMode val="edge"/>
          <c:yMode val="edge"/>
          <c:x val="0.22219070089163043"/>
          <c:y val="0.12866429241188937"/>
          <c:w val="0.74892843268237674"/>
          <c:h val="0.505455638773394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KECACATAN!$L$8</c:f>
              <c:strCache>
                <c:ptCount val="1"/>
                <c:pt idx="0">
                  <c:v>Prosentase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KECACATAN!$K$9:$K$12</c:f>
              <c:strCache>
                <c:ptCount val="4"/>
                <c:pt idx="0">
                  <c:v>Kulit Terkelupas</c:v>
                </c:pt>
                <c:pt idx="1">
                  <c:v>Jahitan Putus</c:v>
                </c:pt>
                <c:pt idx="2">
                  <c:v>Kulit Gembos</c:v>
                </c:pt>
                <c:pt idx="3">
                  <c:v>Aksesoris Cacat</c:v>
                </c:pt>
              </c:strCache>
            </c:strRef>
          </c:cat>
          <c:val>
            <c:numRef>
              <c:f>KECACATAN!$L$9:$L$12</c:f>
              <c:numCache>
                <c:formatCode>0.00%</c:formatCode>
                <c:ptCount val="4"/>
                <c:pt idx="0">
                  <c:v>0.18817204301075269</c:v>
                </c:pt>
                <c:pt idx="1">
                  <c:v>0.36021505376344087</c:v>
                </c:pt>
                <c:pt idx="2">
                  <c:v>0.31182795698924731</c:v>
                </c:pt>
                <c:pt idx="3">
                  <c:v>0.13978494623655913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4-49D6-BCEC-44B3722745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69902207"/>
        <c:axId val="169926335"/>
      </c:barChart>
      <c:lineChart>
        <c:grouping val="standard"/>
        <c:varyColors val="0"/>
        <c:ser>
          <c:idx val="1"/>
          <c:order val="1"/>
          <c:tx>
            <c:strRef>
              <c:f>KECACATAN!$M$8</c:f>
              <c:strCache>
                <c:ptCount val="1"/>
                <c:pt idx="0">
                  <c:v>Komulatif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1287605294825556E-2"/>
                  <c:y val="-0.1348896984631071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CC4-49D6-BCEC-44B372274589}"/>
                </c:ext>
              </c:extLst>
            </c:dLbl>
            <c:dLbl>
              <c:idx val="1"/>
              <c:layout>
                <c:manualLayout>
                  <c:x val="-4.5728038507821901E-2"/>
                  <c:y val="-9.338517585907422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CC4-49D6-BCEC-44B372274589}"/>
                </c:ext>
              </c:extLst>
            </c:dLbl>
            <c:dLbl>
              <c:idx val="2"/>
              <c:layout>
                <c:manualLayout>
                  <c:x val="-6.0168471720818378E-2"/>
                  <c:y val="-6.57154941230521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CC4-49D6-BCEC-44B372274589}"/>
                </c:ext>
              </c:extLst>
            </c:dLbl>
            <c:dLbl>
              <c:idx val="3"/>
              <c:layout>
                <c:manualLayout>
                  <c:x val="-5.7761732851985562E-2"/>
                  <c:y val="-5.18806532550412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CC4-49D6-BCEC-44B37227458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id-ID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KECACATAN!$K$9:$K$12</c:f>
              <c:strCache>
                <c:ptCount val="4"/>
                <c:pt idx="0">
                  <c:v>Kulit Terkelupas</c:v>
                </c:pt>
                <c:pt idx="1">
                  <c:v>Jahitan Putus</c:v>
                </c:pt>
                <c:pt idx="2">
                  <c:v>Kulit Gembos</c:v>
                </c:pt>
                <c:pt idx="3">
                  <c:v>Aksesoris Cacat</c:v>
                </c:pt>
              </c:strCache>
            </c:strRef>
          </c:cat>
          <c:val>
            <c:numRef>
              <c:f>KECACATAN!$M$9:$M$12</c:f>
              <c:numCache>
                <c:formatCode>0.00%</c:formatCode>
                <c:ptCount val="4"/>
                <c:pt idx="0">
                  <c:v>0.18817204301075269</c:v>
                </c:pt>
                <c:pt idx="1">
                  <c:v>0.54838709677419351</c:v>
                </c:pt>
                <c:pt idx="2">
                  <c:v>0.86021505376344076</c:v>
                </c:pt>
                <c:pt idx="3">
                  <c:v>0.99999999999999989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C4-49D6-BCEC-44B3722745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69902207"/>
        <c:axId val="169926335"/>
      </c:lineChart>
      <c:catAx>
        <c:axId val="16990220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69926335"/>
        <c:crosses val="autoZero"/>
        <c:auto val="1"/>
        <c:lblAlgn val="ctr"/>
        <c:lblOffset val="100"/>
        <c:noMultiLvlLbl val="0"/>
      </c:catAx>
      <c:valAx>
        <c:axId val="1699263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69902207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25400" cap="flat" cmpd="sng" algn="ctr">
            <a:noFill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2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</c:dTable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368174194832137"/>
          <c:y val="0.86531047098645941"/>
          <c:w val="0.39788263831641985"/>
          <c:h val="0.132517622400895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12700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d-ID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2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 i="1"/>
              <a:t>P-Chart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'SIGMA &amp; P-CHART'!$E$14</c:f>
              <c:strCache>
                <c:ptCount val="1"/>
                <c:pt idx="0">
                  <c:v>Proporsi Cacat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'SIGMA &amp; P-CHART'!$E$15:$E$22</c:f>
              <c:numCache>
                <c:formatCode>General</c:formatCode>
                <c:ptCount val="8"/>
                <c:pt idx="0">
                  <c:v>0.12087912087912088</c:v>
                </c:pt>
                <c:pt idx="1">
                  <c:v>0.13297872340425532</c:v>
                </c:pt>
                <c:pt idx="2">
                  <c:v>0.12432432432432433</c:v>
                </c:pt>
                <c:pt idx="3">
                  <c:v>0.12154696132596685</c:v>
                </c:pt>
                <c:pt idx="4">
                  <c:v>0.12222222222222222</c:v>
                </c:pt>
                <c:pt idx="5">
                  <c:v>0.12972972972972974</c:v>
                </c:pt>
                <c:pt idx="6">
                  <c:v>0.12568306010928962</c:v>
                </c:pt>
                <c:pt idx="7">
                  <c:v>0.13297872340425532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D9-455E-AC8B-D0AF5ED6AE21}"/>
            </c:ext>
          </c:extLst>
        </c:ser>
        <c:ser>
          <c:idx val="1"/>
          <c:order val="1"/>
          <c:tx>
            <c:strRef>
              <c:f>'SIGMA &amp; P-CHART'!$H$14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'SIGMA &amp; P-CHART'!$H$15:$H$22</c:f>
              <c:numCache>
                <c:formatCode>General</c:formatCode>
                <c:ptCount val="8"/>
                <c:pt idx="0">
                  <c:v>0.2104688308447438</c:v>
                </c:pt>
                <c:pt idx="1">
                  <c:v>0.2104688308447438</c:v>
                </c:pt>
                <c:pt idx="2">
                  <c:v>0.2104688308447438</c:v>
                </c:pt>
                <c:pt idx="3">
                  <c:v>0.2104688308447438</c:v>
                </c:pt>
                <c:pt idx="4">
                  <c:v>0.2104688308447438</c:v>
                </c:pt>
                <c:pt idx="5">
                  <c:v>0.2104688308447438</c:v>
                </c:pt>
                <c:pt idx="6">
                  <c:v>0.2104688308447438</c:v>
                </c:pt>
                <c:pt idx="7">
                  <c:v>0.2104688308447438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D9-455E-AC8B-D0AF5ED6AE21}"/>
            </c:ext>
          </c:extLst>
        </c:ser>
        <c:ser>
          <c:idx val="2"/>
          <c:order val="2"/>
          <c:tx>
            <c:strRef>
              <c:f>'SIGMA &amp; P-CHART'!$I$14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'SIGMA &amp; P-CHART'!$I$15:$I$22</c:f>
              <c:numCache>
                <c:formatCode>General</c:formatCode>
                <c:ptCount val="8"/>
                <c:pt idx="0">
                  <c:v>4.224856045960404E-2</c:v>
                </c:pt>
                <c:pt idx="1">
                  <c:v>4.224856045960404E-2</c:v>
                </c:pt>
                <c:pt idx="2">
                  <c:v>4.224856045960404E-2</c:v>
                </c:pt>
                <c:pt idx="3">
                  <c:v>4.224856045960404E-2</c:v>
                </c:pt>
                <c:pt idx="4">
                  <c:v>4.224856045960404E-2</c:v>
                </c:pt>
                <c:pt idx="5">
                  <c:v>4.224856045960404E-2</c:v>
                </c:pt>
                <c:pt idx="6">
                  <c:v>4.224856045960404E-2</c:v>
                </c:pt>
                <c:pt idx="7">
                  <c:v>4.224856045960404E-2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3D9-455E-AC8B-D0AF5ED6AE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8053152"/>
        <c:axId val="1918051488"/>
      </c:lineChart>
      <c:catAx>
        <c:axId val="191805315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918051488"/>
        <c:crosses val="autoZero"/>
        <c:auto val="1"/>
        <c:lblAlgn val="ctr"/>
        <c:lblOffset val="100"/>
        <c:noMultiLvlLbl val="0"/>
      </c:catAx>
      <c:valAx>
        <c:axId val="1918051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id-ID"/>
          </a:p>
        </c:txPr>
        <c:crossAx val="1918053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id-ID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 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114300</xdr:colOff>
      <xdr:row>6</xdr:row>
      <xdr:rowOff>195261</xdr:rowOff>
    </xdr:from>
    <xdr:to>
      <xdr:col>20</xdr:col>
      <xdr:colOff>95250</xdr:colOff>
      <xdr:row>24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5286AB-3395-4DF5-94FF-116CC8CDF5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200025</xdr:colOff>
      <xdr:row>13</xdr:row>
      <xdr:rowOff>214312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DD07FEA5-0A3C-4053-AC74-C70533F59C86}"/>
            </a:ext>
          </a:extLst>
        </xdr:cNvPr>
        <xdr:cNvSpPr txBox="1"/>
      </xdr:nvSpPr>
      <xdr:spPr>
        <a:xfrm>
          <a:off x="3448050" y="321468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11</xdr:col>
      <xdr:colOff>600075</xdr:colOff>
      <xdr:row>13</xdr:row>
      <xdr:rowOff>4762</xdr:rowOff>
    </xdr:from>
    <xdr:to>
      <xdr:col>18</xdr:col>
      <xdr:colOff>304800</xdr:colOff>
      <xdr:row>21</xdr:row>
      <xdr:rowOff>190500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E413E54-B61C-425A-9B06-6140C7606F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 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Relationship Id="rId1" Type="http://schemas.openxmlformats.org/officeDocument/2006/relationships/printerSettings" Target="../printerSettings/printerSettings4.bin" 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Relationship Id="rId1" Type="http://schemas.openxmlformats.org/officeDocument/2006/relationships/printerSettings" Target="../printerSettings/printerSettings5.bin" 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 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3089D-F63A-4C53-A845-02D82581DA78}">
  <dimension ref="A1:J34"/>
  <sheetViews>
    <sheetView tabSelected="1" workbookViewId="0">
      <selection activeCell="I23" sqref="I23:I26"/>
    </sheetView>
  </sheetViews>
  <sheetFormatPr defaultColWidth="9.14453125" defaultRowHeight="14.25" x14ac:dyDescent="0.15"/>
  <cols>
    <col min="1" max="1" width="4.4375" style="4" bestFit="1" customWidth="1"/>
    <col min="2" max="2" width="17.62109375" style="3" customWidth="1"/>
    <col min="3" max="3" width="27.44140625" style="2" customWidth="1"/>
    <col min="4" max="6" width="9.14453125" style="4"/>
    <col min="7" max="7" width="9.953125" style="1" customWidth="1"/>
    <col min="8" max="8" width="18.5625" style="14" customWidth="1"/>
    <col min="9" max="9" width="18.5625" style="1" customWidth="1"/>
    <col min="10" max="10" width="18.4296875" style="1" customWidth="1"/>
    <col min="11" max="16384" width="9.14453125" style="1"/>
  </cols>
  <sheetData>
    <row r="1" spans="1:10" s="2" customFormat="1" x14ac:dyDescent="0.2">
      <c r="A1" s="76" t="s">
        <v>46</v>
      </c>
      <c r="B1" s="75" t="s">
        <v>0</v>
      </c>
      <c r="C1" s="75" t="s">
        <v>1</v>
      </c>
      <c r="D1" s="75" t="s">
        <v>2</v>
      </c>
      <c r="E1" s="75"/>
      <c r="F1" s="75"/>
      <c r="G1" s="75" t="s">
        <v>6</v>
      </c>
      <c r="H1" s="75" t="s">
        <v>48</v>
      </c>
      <c r="I1" s="75" t="s">
        <v>49</v>
      </c>
      <c r="J1" s="75" t="s">
        <v>50</v>
      </c>
    </row>
    <row r="2" spans="1:10" s="2" customFormat="1" x14ac:dyDescent="0.2">
      <c r="A2" s="76"/>
      <c r="B2" s="75"/>
      <c r="C2" s="75"/>
      <c r="D2" s="10" t="s">
        <v>3</v>
      </c>
      <c r="E2" s="10" t="s">
        <v>4</v>
      </c>
      <c r="F2" s="10" t="s">
        <v>5</v>
      </c>
      <c r="G2" s="75"/>
      <c r="H2" s="75"/>
      <c r="I2" s="75"/>
      <c r="J2" s="75"/>
    </row>
    <row r="3" spans="1:10" ht="16.5" x14ac:dyDescent="0.15">
      <c r="A3" s="77">
        <v>1</v>
      </c>
      <c r="B3" s="76" t="s">
        <v>10</v>
      </c>
      <c r="C3" s="12" t="s">
        <v>47</v>
      </c>
      <c r="D3" s="11"/>
      <c r="E3" s="5" t="s">
        <v>7</v>
      </c>
      <c r="F3" s="11"/>
      <c r="G3" s="9">
        <v>5</v>
      </c>
      <c r="H3" s="77">
        <f>SUM(G3:G8)</f>
        <v>265</v>
      </c>
      <c r="I3" s="77">
        <f>SUM(G3:G8)</f>
        <v>265</v>
      </c>
      <c r="J3" s="77">
        <f>H3-I3</f>
        <v>0</v>
      </c>
    </row>
    <row r="4" spans="1:10" ht="29.25" x14ac:dyDescent="0.15">
      <c r="A4" s="77"/>
      <c r="B4" s="76"/>
      <c r="C4" s="12" t="s">
        <v>11</v>
      </c>
      <c r="D4" s="11"/>
      <c r="E4" s="5" t="s">
        <v>7</v>
      </c>
      <c r="F4" s="11"/>
      <c r="G4" s="9">
        <v>10</v>
      </c>
      <c r="H4" s="77"/>
      <c r="I4" s="77"/>
      <c r="J4" s="77"/>
    </row>
    <row r="5" spans="1:10" ht="40.5" x14ac:dyDescent="0.15">
      <c r="A5" s="77"/>
      <c r="B5" s="76"/>
      <c r="C5" s="13" t="s">
        <v>12</v>
      </c>
      <c r="D5" s="5" t="s">
        <v>7</v>
      </c>
      <c r="E5" s="11"/>
      <c r="F5" s="6"/>
      <c r="G5" s="9">
        <v>150</v>
      </c>
      <c r="H5" s="77"/>
      <c r="I5" s="77"/>
      <c r="J5" s="77"/>
    </row>
    <row r="6" spans="1:10" ht="27" x14ac:dyDescent="0.15">
      <c r="A6" s="77"/>
      <c r="B6" s="76"/>
      <c r="C6" s="13" t="s">
        <v>13</v>
      </c>
      <c r="D6" s="5" t="s">
        <v>7</v>
      </c>
      <c r="E6" s="6"/>
      <c r="F6" s="6"/>
      <c r="G6" s="9">
        <v>30</v>
      </c>
      <c r="H6" s="77"/>
      <c r="I6" s="77"/>
      <c r="J6" s="77"/>
    </row>
    <row r="7" spans="1:10" ht="27" x14ac:dyDescent="0.15">
      <c r="A7" s="77"/>
      <c r="B7" s="76"/>
      <c r="C7" s="13" t="s">
        <v>14</v>
      </c>
      <c r="D7" s="5" t="s">
        <v>7</v>
      </c>
      <c r="E7" s="6"/>
      <c r="F7" s="11"/>
      <c r="G7" s="9">
        <v>10</v>
      </c>
      <c r="H7" s="77"/>
      <c r="I7" s="77"/>
      <c r="J7" s="77"/>
    </row>
    <row r="8" spans="1:10" ht="27" x14ac:dyDescent="0.15">
      <c r="A8" s="77"/>
      <c r="B8" s="76"/>
      <c r="C8" s="13" t="s">
        <v>15</v>
      </c>
      <c r="D8" s="5" t="s">
        <v>7</v>
      </c>
      <c r="E8" s="11"/>
      <c r="F8" s="11"/>
      <c r="G8" s="9">
        <v>60</v>
      </c>
      <c r="H8" s="77"/>
      <c r="I8" s="77"/>
      <c r="J8" s="77"/>
    </row>
    <row r="9" spans="1:10" ht="15.75" customHeight="1" x14ac:dyDescent="0.15">
      <c r="A9" s="77">
        <v>2</v>
      </c>
      <c r="B9" s="76" t="s">
        <v>16</v>
      </c>
      <c r="C9" s="13" t="s">
        <v>17</v>
      </c>
      <c r="D9" s="5" t="s">
        <v>7</v>
      </c>
      <c r="E9" s="6"/>
      <c r="F9" s="11"/>
      <c r="G9" s="9">
        <v>90</v>
      </c>
      <c r="H9" s="77">
        <f>SUM(G9:G12)</f>
        <v>310</v>
      </c>
      <c r="I9" s="77">
        <f>SUM(G9:G12)</f>
        <v>310</v>
      </c>
      <c r="J9" s="77">
        <f>H9-I9</f>
        <v>0</v>
      </c>
    </row>
    <row r="10" spans="1:10" ht="29.25" x14ac:dyDescent="0.15">
      <c r="A10" s="77"/>
      <c r="B10" s="76"/>
      <c r="C10" s="12" t="s">
        <v>18</v>
      </c>
      <c r="D10" s="6"/>
      <c r="E10" s="5" t="s">
        <v>7</v>
      </c>
      <c r="F10" s="11"/>
      <c r="G10" s="9">
        <v>10</v>
      </c>
      <c r="H10" s="77"/>
      <c r="I10" s="77"/>
      <c r="J10" s="77"/>
    </row>
    <row r="11" spans="1:10" ht="27" x14ac:dyDescent="0.15">
      <c r="A11" s="77"/>
      <c r="B11" s="76"/>
      <c r="C11" s="13" t="s">
        <v>19</v>
      </c>
      <c r="D11" s="5" t="s">
        <v>7</v>
      </c>
      <c r="E11" s="5"/>
      <c r="F11" s="11"/>
      <c r="G11" s="9">
        <v>30</v>
      </c>
      <c r="H11" s="77"/>
      <c r="I11" s="77"/>
      <c r="J11" s="77"/>
    </row>
    <row r="12" spans="1:10" ht="27" x14ac:dyDescent="0.15">
      <c r="A12" s="77"/>
      <c r="B12" s="76"/>
      <c r="C12" s="13" t="s">
        <v>20</v>
      </c>
      <c r="D12" s="5" t="s">
        <v>7</v>
      </c>
      <c r="E12" s="6"/>
      <c r="F12" s="11"/>
      <c r="G12" s="9">
        <v>180</v>
      </c>
      <c r="H12" s="77"/>
      <c r="I12" s="77"/>
      <c r="J12" s="77"/>
    </row>
    <row r="13" spans="1:10" ht="27" x14ac:dyDescent="0.15">
      <c r="A13" s="77">
        <v>3</v>
      </c>
      <c r="B13" s="76" t="s">
        <v>21</v>
      </c>
      <c r="C13" s="13" t="s">
        <v>22</v>
      </c>
      <c r="D13" s="11"/>
      <c r="E13" s="5" t="s">
        <v>7</v>
      </c>
      <c r="F13" s="11"/>
      <c r="G13" s="9">
        <v>15</v>
      </c>
      <c r="H13" s="77">
        <f>SUM(G13:G15)</f>
        <v>180</v>
      </c>
      <c r="I13" s="77">
        <f>SUM(G13:G15)</f>
        <v>180</v>
      </c>
      <c r="J13" s="77">
        <f>H13-I13</f>
        <v>0</v>
      </c>
    </row>
    <row r="14" spans="1:10" ht="27" x14ac:dyDescent="0.15">
      <c r="A14" s="77"/>
      <c r="B14" s="76"/>
      <c r="C14" s="13" t="s">
        <v>23</v>
      </c>
      <c r="D14" s="6"/>
      <c r="E14" s="5" t="s">
        <v>7</v>
      </c>
      <c r="F14" s="11"/>
      <c r="G14" s="9">
        <v>15</v>
      </c>
      <c r="H14" s="77"/>
      <c r="I14" s="77"/>
      <c r="J14" s="77"/>
    </row>
    <row r="15" spans="1:10" ht="15" x14ac:dyDescent="0.15">
      <c r="A15" s="77"/>
      <c r="B15" s="76"/>
      <c r="C15" s="13" t="s">
        <v>24</v>
      </c>
      <c r="D15" s="5" t="s">
        <v>7</v>
      </c>
      <c r="E15" s="6"/>
      <c r="F15" s="11"/>
      <c r="G15" s="9">
        <v>150</v>
      </c>
      <c r="H15" s="77"/>
      <c r="I15" s="77"/>
      <c r="J15" s="77"/>
    </row>
    <row r="16" spans="1:10" ht="16.5" x14ac:dyDescent="0.15">
      <c r="A16" s="77">
        <v>4</v>
      </c>
      <c r="B16" s="78" t="s">
        <v>25</v>
      </c>
      <c r="C16" s="13" t="s">
        <v>26</v>
      </c>
      <c r="D16" s="11"/>
      <c r="E16" s="5" t="s">
        <v>7</v>
      </c>
      <c r="F16" s="11"/>
      <c r="G16" s="9">
        <v>15</v>
      </c>
      <c r="H16" s="77">
        <f>SUM(G16:G19)</f>
        <v>285</v>
      </c>
      <c r="I16" s="77">
        <f>SUM(G16:G18)</f>
        <v>265</v>
      </c>
      <c r="J16" s="77">
        <f>H16-I16</f>
        <v>20</v>
      </c>
    </row>
    <row r="17" spans="1:10" ht="27" x14ac:dyDescent="0.15">
      <c r="A17" s="77"/>
      <c r="B17" s="78"/>
      <c r="C17" s="13" t="s">
        <v>27</v>
      </c>
      <c r="D17" s="5" t="s">
        <v>7</v>
      </c>
      <c r="E17" s="5"/>
      <c r="F17" s="11"/>
      <c r="G17" s="9">
        <v>240</v>
      </c>
      <c r="H17" s="77"/>
      <c r="I17" s="77"/>
      <c r="J17" s="77"/>
    </row>
    <row r="18" spans="1:10" ht="27" x14ac:dyDescent="0.15">
      <c r="A18" s="77"/>
      <c r="B18" s="78"/>
      <c r="C18" s="13" t="s">
        <v>28</v>
      </c>
      <c r="D18" s="5" t="s">
        <v>7</v>
      </c>
      <c r="E18" s="11"/>
      <c r="F18" s="11"/>
      <c r="G18" s="9">
        <v>10</v>
      </c>
      <c r="H18" s="77"/>
      <c r="I18" s="77"/>
      <c r="J18" s="77"/>
    </row>
    <row r="19" spans="1:10" ht="40.5" x14ac:dyDescent="0.15">
      <c r="A19" s="77"/>
      <c r="B19" s="78"/>
      <c r="C19" s="13" t="s">
        <v>29</v>
      </c>
      <c r="D19" s="11"/>
      <c r="E19" s="6"/>
      <c r="F19" s="5" t="s">
        <v>7</v>
      </c>
      <c r="G19" s="9">
        <v>20</v>
      </c>
      <c r="H19" s="77"/>
      <c r="I19" s="77"/>
      <c r="J19" s="77"/>
    </row>
    <row r="20" spans="1:10" ht="15" x14ac:dyDescent="0.15">
      <c r="A20" s="77">
        <v>5</v>
      </c>
      <c r="B20" s="76" t="s">
        <v>30</v>
      </c>
      <c r="C20" s="13" t="s">
        <v>31</v>
      </c>
      <c r="D20" s="11"/>
      <c r="E20" s="5" t="s">
        <v>7</v>
      </c>
      <c r="F20" s="11"/>
      <c r="G20" s="9">
        <v>5</v>
      </c>
      <c r="H20" s="77">
        <f>SUM(G20:G22)</f>
        <v>165</v>
      </c>
      <c r="I20" s="77">
        <f>SUM(G20:G22)</f>
        <v>165</v>
      </c>
      <c r="J20" s="77">
        <f>H20-I20</f>
        <v>0</v>
      </c>
    </row>
    <row r="21" spans="1:10" ht="27" x14ac:dyDescent="0.15">
      <c r="A21" s="77"/>
      <c r="B21" s="76"/>
      <c r="C21" s="13" t="s">
        <v>32</v>
      </c>
      <c r="D21" s="6"/>
      <c r="E21" s="5" t="s">
        <v>7</v>
      </c>
      <c r="F21" s="5"/>
      <c r="G21" s="9">
        <v>10</v>
      </c>
      <c r="H21" s="77"/>
      <c r="I21" s="77"/>
      <c r="J21" s="77"/>
    </row>
    <row r="22" spans="1:10" ht="40.5" x14ac:dyDescent="0.15">
      <c r="A22" s="77"/>
      <c r="B22" s="76"/>
      <c r="C22" s="13" t="s">
        <v>33</v>
      </c>
      <c r="D22" s="5" t="s">
        <v>7</v>
      </c>
      <c r="E22" s="6"/>
      <c r="F22" s="11"/>
      <c r="G22" s="9">
        <v>150</v>
      </c>
      <c r="H22" s="77"/>
      <c r="I22" s="77"/>
      <c r="J22" s="77"/>
    </row>
    <row r="23" spans="1:10" ht="29.25" x14ac:dyDescent="0.15">
      <c r="A23" s="77">
        <v>6</v>
      </c>
      <c r="B23" s="76" t="s">
        <v>34</v>
      </c>
      <c r="C23" s="12" t="s">
        <v>35</v>
      </c>
      <c r="D23" s="11"/>
      <c r="E23" s="5" t="s">
        <v>7</v>
      </c>
      <c r="F23" s="11"/>
      <c r="G23" s="9">
        <v>10</v>
      </c>
      <c r="H23" s="77">
        <f>SUM(G23:G26)</f>
        <v>350</v>
      </c>
      <c r="I23" s="77">
        <f>SUM(G23:G25)</f>
        <v>335</v>
      </c>
      <c r="J23" s="77">
        <f>H23-I23</f>
        <v>15</v>
      </c>
    </row>
    <row r="24" spans="1:10" ht="40.5" x14ac:dyDescent="0.15">
      <c r="A24" s="77"/>
      <c r="B24" s="76"/>
      <c r="C24" s="13" t="s">
        <v>36</v>
      </c>
      <c r="D24" s="5" t="s">
        <v>7</v>
      </c>
      <c r="E24" s="5"/>
      <c r="F24" s="11"/>
      <c r="G24" s="9">
        <v>300</v>
      </c>
      <c r="H24" s="77"/>
      <c r="I24" s="77"/>
      <c r="J24" s="77"/>
    </row>
    <row r="25" spans="1:10" ht="15" x14ac:dyDescent="0.15">
      <c r="A25" s="77"/>
      <c r="B25" s="76"/>
      <c r="C25" s="13" t="s">
        <v>37</v>
      </c>
      <c r="D25" s="5" t="s">
        <v>7</v>
      </c>
      <c r="E25" s="6"/>
      <c r="F25" s="11"/>
      <c r="G25" s="9">
        <v>25</v>
      </c>
      <c r="H25" s="77"/>
      <c r="I25" s="77"/>
      <c r="J25" s="77"/>
    </row>
    <row r="26" spans="1:10" ht="40.5" x14ac:dyDescent="0.15">
      <c r="A26" s="77"/>
      <c r="B26" s="76"/>
      <c r="C26" s="13" t="s">
        <v>100</v>
      </c>
      <c r="E26" s="5"/>
      <c r="F26" s="5" t="s">
        <v>7</v>
      </c>
      <c r="G26" s="9">
        <v>15</v>
      </c>
      <c r="H26" s="77"/>
      <c r="I26" s="77"/>
      <c r="J26" s="77"/>
    </row>
    <row r="27" spans="1:10" ht="27" x14ac:dyDescent="0.15">
      <c r="A27" s="77">
        <v>7</v>
      </c>
      <c r="B27" s="76" t="s">
        <v>9</v>
      </c>
      <c r="C27" s="13" t="s">
        <v>38</v>
      </c>
      <c r="D27" s="11"/>
      <c r="E27" s="5" t="s">
        <v>7</v>
      </c>
      <c r="F27" s="11"/>
      <c r="G27" s="9">
        <v>10</v>
      </c>
      <c r="H27" s="77">
        <f>SUM(G27:G28)</f>
        <v>160</v>
      </c>
      <c r="I27" s="77">
        <f>SUM(G27:G28)</f>
        <v>160</v>
      </c>
      <c r="J27" s="77">
        <f>H27-I27</f>
        <v>0</v>
      </c>
    </row>
    <row r="28" spans="1:10" ht="15" x14ac:dyDescent="0.15">
      <c r="A28" s="77"/>
      <c r="B28" s="76"/>
      <c r="C28" s="13" t="s">
        <v>39</v>
      </c>
      <c r="D28" s="5" t="s">
        <v>7</v>
      </c>
      <c r="E28" s="11"/>
      <c r="F28" s="11"/>
      <c r="G28" s="9">
        <v>150</v>
      </c>
      <c r="H28" s="77"/>
      <c r="I28" s="77"/>
      <c r="J28" s="77"/>
    </row>
    <row r="29" spans="1:10" ht="27" x14ac:dyDescent="0.15">
      <c r="A29" s="77">
        <v>8</v>
      </c>
      <c r="B29" s="79" t="s">
        <v>45</v>
      </c>
      <c r="C29" s="13" t="s">
        <v>40</v>
      </c>
      <c r="D29" s="5"/>
      <c r="E29" s="5" t="s">
        <v>7</v>
      </c>
      <c r="F29" s="6"/>
      <c r="G29" s="9">
        <v>25</v>
      </c>
      <c r="H29" s="77">
        <f>SUM(G29:G33)</f>
        <v>825</v>
      </c>
      <c r="I29" s="77">
        <f>SUM(G29:G32)</f>
        <v>645</v>
      </c>
      <c r="J29" s="77">
        <f>H29-I29</f>
        <v>180</v>
      </c>
    </row>
    <row r="30" spans="1:10" ht="27" x14ac:dyDescent="0.15">
      <c r="A30" s="77"/>
      <c r="B30" s="79"/>
      <c r="C30" s="13" t="s">
        <v>41</v>
      </c>
      <c r="D30" s="5" t="s">
        <v>7</v>
      </c>
      <c r="E30" s="11"/>
      <c r="F30" s="11"/>
      <c r="G30" s="9">
        <v>300</v>
      </c>
      <c r="H30" s="77"/>
      <c r="I30" s="77"/>
      <c r="J30" s="77"/>
    </row>
    <row r="31" spans="1:10" ht="15" x14ac:dyDescent="0.15">
      <c r="A31" s="77"/>
      <c r="B31" s="79"/>
      <c r="C31" s="13" t="s">
        <v>42</v>
      </c>
      <c r="D31" s="5" t="s">
        <v>7</v>
      </c>
      <c r="E31" s="11"/>
      <c r="F31" s="11"/>
      <c r="G31" s="9">
        <v>120</v>
      </c>
      <c r="H31" s="77"/>
      <c r="I31" s="77"/>
      <c r="J31" s="77"/>
    </row>
    <row r="32" spans="1:10" ht="15" x14ac:dyDescent="0.15">
      <c r="A32" s="77"/>
      <c r="B32" s="79"/>
      <c r="C32" s="13" t="s">
        <v>43</v>
      </c>
      <c r="D32" s="5" t="s">
        <v>7</v>
      </c>
      <c r="E32" s="11"/>
      <c r="F32" s="11"/>
      <c r="G32" s="9">
        <v>200</v>
      </c>
      <c r="H32" s="77"/>
      <c r="I32" s="77"/>
      <c r="J32" s="77"/>
    </row>
    <row r="33" spans="1:10" ht="27" x14ac:dyDescent="0.15">
      <c r="A33" s="77"/>
      <c r="B33" s="79"/>
      <c r="C33" s="13" t="s">
        <v>44</v>
      </c>
      <c r="D33" s="5"/>
      <c r="E33" s="11"/>
      <c r="F33" s="5" t="s">
        <v>7</v>
      </c>
      <c r="G33" s="9">
        <v>180</v>
      </c>
      <c r="H33" s="77"/>
      <c r="I33" s="77"/>
      <c r="J33" s="77"/>
    </row>
    <row r="34" spans="1:10" s="15" customFormat="1" x14ac:dyDescent="0.15">
      <c r="A34" s="75" t="s">
        <v>8</v>
      </c>
      <c r="B34" s="75"/>
      <c r="C34" s="75"/>
      <c r="D34" s="7">
        <v>18</v>
      </c>
      <c r="E34" s="7">
        <v>11</v>
      </c>
      <c r="F34" s="7">
        <v>3</v>
      </c>
      <c r="G34" s="8">
        <f>SUM(G3:G33)</f>
        <v>2540</v>
      </c>
      <c r="H34" s="7">
        <f>SUM(H3:H33)</f>
        <v>2540</v>
      </c>
      <c r="I34" s="7">
        <f>SUM(I3:I33)</f>
        <v>2325</v>
      </c>
      <c r="J34" s="7">
        <f>SUM(J3:J33)</f>
        <v>215</v>
      </c>
    </row>
  </sheetData>
  <mergeCells count="49">
    <mergeCell ref="J20:J22"/>
    <mergeCell ref="J23:J26"/>
    <mergeCell ref="J27:J28"/>
    <mergeCell ref="J29:J33"/>
    <mergeCell ref="J1:J2"/>
    <mergeCell ref="J3:J8"/>
    <mergeCell ref="J9:J12"/>
    <mergeCell ref="J13:J15"/>
    <mergeCell ref="J16:J19"/>
    <mergeCell ref="I20:I22"/>
    <mergeCell ref="I23:I26"/>
    <mergeCell ref="I27:I28"/>
    <mergeCell ref="I29:I33"/>
    <mergeCell ref="H1:H2"/>
    <mergeCell ref="H3:H8"/>
    <mergeCell ref="H9:H12"/>
    <mergeCell ref="H13:H15"/>
    <mergeCell ref="H16:H19"/>
    <mergeCell ref="I1:I2"/>
    <mergeCell ref="I3:I8"/>
    <mergeCell ref="I9:I12"/>
    <mergeCell ref="I13:I15"/>
    <mergeCell ref="I16:I19"/>
    <mergeCell ref="H20:H22"/>
    <mergeCell ref="H23:H26"/>
    <mergeCell ref="H27:H28"/>
    <mergeCell ref="H29:H33"/>
    <mergeCell ref="A29:A33"/>
    <mergeCell ref="A34:C34"/>
    <mergeCell ref="A1:A2"/>
    <mergeCell ref="A3:A8"/>
    <mergeCell ref="A9:A12"/>
    <mergeCell ref="A13:A15"/>
    <mergeCell ref="A16:A19"/>
    <mergeCell ref="B27:B28"/>
    <mergeCell ref="B13:B15"/>
    <mergeCell ref="B16:B19"/>
    <mergeCell ref="B9:B12"/>
    <mergeCell ref="B20:B22"/>
    <mergeCell ref="B23:B26"/>
    <mergeCell ref="B29:B33"/>
    <mergeCell ref="G1:G2"/>
    <mergeCell ref="B3:B8"/>
    <mergeCell ref="A20:A22"/>
    <mergeCell ref="A23:A26"/>
    <mergeCell ref="A27:A28"/>
    <mergeCell ref="D1:F1"/>
    <mergeCell ref="C1:C2"/>
    <mergeCell ref="B1:B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ACFF5-0C4A-42B4-A281-64FC4C3A9110}">
  <dimension ref="A1:J9"/>
  <sheetViews>
    <sheetView workbookViewId="0">
      <selection activeCell="C16" sqref="C16"/>
    </sheetView>
  </sheetViews>
  <sheetFormatPr defaultColWidth="9.14453125" defaultRowHeight="14.25" x14ac:dyDescent="0.15"/>
  <cols>
    <col min="1" max="1" width="3.8984375" style="22" bestFit="1" customWidth="1"/>
    <col min="2" max="3" width="27.7109375" style="22" bestFit="1" customWidth="1"/>
    <col min="4" max="4" width="15.6015625" style="27" bestFit="1" customWidth="1"/>
    <col min="5" max="5" width="15.19921875" style="27" bestFit="1" customWidth="1"/>
    <col min="6" max="6" width="9.14453125" style="22"/>
    <col min="7" max="7" width="30.66796875" style="22" bestFit="1" customWidth="1"/>
    <col min="8" max="8" width="12.10546875" style="22" customWidth="1"/>
    <col min="9" max="9" width="13.5859375" style="22" customWidth="1"/>
    <col min="10" max="10" width="15.19921875" style="22" customWidth="1"/>
    <col min="11" max="16384" width="9.14453125" style="22"/>
  </cols>
  <sheetData>
    <row r="1" spans="1:10" s="27" customFormat="1" ht="29.25" x14ac:dyDescent="0.15">
      <c r="A1" s="7" t="s">
        <v>51</v>
      </c>
      <c r="B1" s="7" t="s">
        <v>52</v>
      </c>
      <c r="C1" s="7" t="s">
        <v>53</v>
      </c>
      <c r="D1" s="7" t="s">
        <v>54</v>
      </c>
      <c r="E1" s="7" t="s">
        <v>55</v>
      </c>
      <c r="G1" s="17" t="s">
        <v>69</v>
      </c>
      <c r="H1" s="17" t="s">
        <v>70</v>
      </c>
      <c r="I1" s="17" t="s">
        <v>72</v>
      </c>
      <c r="J1" s="17" t="s">
        <v>73</v>
      </c>
    </row>
    <row r="2" spans="1:10" ht="16.5" x14ac:dyDescent="0.15">
      <c r="A2" s="23">
        <v>1</v>
      </c>
      <c r="B2" s="25" t="s">
        <v>56</v>
      </c>
      <c r="C2" s="25" t="s">
        <v>57</v>
      </c>
      <c r="D2" s="28" t="s">
        <v>58</v>
      </c>
      <c r="E2" s="28" t="s">
        <v>67</v>
      </c>
      <c r="G2" s="30" t="s">
        <v>74</v>
      </c>
      <c r="H2" s="18">
        <v>4</v>
      </c>
      <c r="I2" s="18">
        <v>2</v>
      </c>
      <c r="J2" s="18">
        <v>90</v>
      </c>
    </row>
    <row r="3" spans="1:10" ht="16.5" x14ac:dyDescent="0.15">
      <c r="A3" s="23">
        <v>2</v>
      </c>
      <c r="B3" s="25" t="s">
        <v>57</v>
      </c>
      <c r="C3" s="25" t="s">
        <v>59</v>
      </c>
      <c r="D3" s="28" t="s">
        <v>58</v>
      </c>
      <c r="E3" s="28" t="s">
        <v>67</v>
      </c>
      <c r="G3" s="30" t="s">
        <v>71</v>
      </c>
      <c r="H3" s="18">
        <v>2</v>
      </c>
      <c r="I3" s="18">
        <v>23</v>
      </c>
      <c r="J3" s="18">
        <v>1380</v>
      </c>
    </row>
    <row r="4" spans="1:10" x14ac:dyDescent="0.15">
      <c r="A4" s="23">
        <v>3</v>
      </c>
      <c r="B4" s="25" t="s">
        <v>59</v>
      </c>
      <c r="C4" s="25" t="s">
        <v>60</v>
      </c>
      <c r="D4" s="16" t="s">
        <v>61</v>
      </c>
      <c r="E4" s="28" t="s">
        <v>67</v>
      </c>
      <c r="G4" s="26" t="s">
        <v>75</v>
      </c>
      <c r="H4" s="31">
        <v>12</v>
      </c>
      <c r="I4" s="31">
        <v>96</v>
      </c>
      <c r="J4" s="31">
        <v>4320</v>
      </c>
    </row>
    <row r="5" spans="1:10" x14ac:dyDescent="0.15">
      <c r="A5" s="23">
        <v>4</v>
      </c>
      <c r="B5" s="25" t="s">
        <v>60</v>
      </c>
      <c r="C5" s="25" t="s">
        <v>62</v>
      </c>
      <c r="D5" s="16" t="s">
        <v>61</v>
      </c>
      <c r="E5" s="28" t="s">
        <v>67</v>
      </c>
    </row>
    <row r="6" spans="1:10" x14ac:dyDescent="0.15">
      <c r="A6" s="23">
        <v>5</v>
      </c>
      <c r="B6" s="25" t="s">
        <v>62</v>
      </c>
      <c r="C6" s="25" t="s">
        <v>63</v>
      </c>
      <c r="D6" s="16" t="s">
        <v>61</v>
      </c>
      <c r="E6" s="28" t="s">
        <v>67</v>
      </c>
    </row>
    <row r="7" spans="1:10" x14ac:dyDescent="0.15">
      <c r="A7" s="23">
        <v>6</v>
      </c>
      <c r="B7" s="25" t="s">
        <v>56</v>
      </c>
      <c r="C7" s="25" t="s">
        <v>64</v>
      </c>
      <c r="D7" s="28" t="s">
        <v>58</v>
      </c>
      <c r="E7" s="28" t="s">
        <v>67</v>
      </c>
    </row>
    <row r="8" spans="1:10" x14ac:dyDescent="0.15">
      <c r="A8" s="23">
        <v>7</v>
      </c>
      <c r="B8" s="25" t="s">
        <v>64</v>
      </c>
      <c r="C8" s="25" t="s">
        <v>65</v>
      </c>
      <c r="D8" s="28" t="s">
        <v>66</v>
      </c>
      <c r="E8" s="28" t="s">
        <v>67</v>
      </c>
    </row>
    <row r="9" spans="1:10" x14ac:dyDescent="0.15">
      <c r="A9" s="26">
        <v>8</v>
      </c>
      <c r="B9" s="24" t="s">
        <v>65</v>
      </c>
      <c r="C9" s="24" t="s">
        <v>68</v>
      </c>
      <c r="D9" s="29" t="s">
        <v>66</v>
      </c>
      <c r="E9" s="29" t="s">
        <v>67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04902-F5B9-4DC7-ADB7-DA05A4BCC268}">
  <dimension ref="A1:Q18"/>
  <sheetViews>
    <sheetView workbookViewId="0">
      <selection activeCell="G19" sqref="G19"/>
    </sheetView>
  </sheetViews>
  <sheetFormatPr defaultColWidth="9.14453125" defaultRowHeight="14.25" x14ac:dyDescent="0.15"/>
  <cols>
    <col min="1" max="1" width="9.14453125" style="1"/>
    <col min="2" max="2" width="10.625" style="1" customWidth="1"/>
    <col min="3" max="3" width="6.9921875" style="1" customWidth="1"/>
    <col min="4" max="4" width="9.14453125" style="1"/>
    <col min="5" max="5" width="9.28125" style="1" customWidth="1"/>
    <col min="6" max="7" width="9.14453125" style="1"/>
    <col min="8" max="8" width="10.89453125" style="1" customWidth="1"/>
    <col min="9" max="9" width="7.3984375" style="1" customWidth="1"/>
    <col min="10" max="10" width="7.93359375" style="1" customWidth="1"/>
    <col min="11" max="11" width="9.81640625" style="1" customWidth="1"/>
    <col min="12" max="13" width="9.14453125" style="1"/>
    <col min="14" max="14" width="10.35546875" style="1" customWidth="1"/>
    <col min="15" max="15" width="7.12890625" style="1" customWidth="1"/>
    <col min="16" max="16" width="8.33984375" style="1" customWidth="1"/>
    <col min="17" max="17" width="9.953125" style="1" customWidth="1"/>
    <col min="18" max="16384" width="9.14453125" style="1"/>
  </cols>
  <sheetData>
    <row r="1" spans="1:17" x14ac:dyDescent="0.15">
      <c r="A1" s="80" t="s">
        <v>76</v>
      </c>
      <c r="B1" s="83" t="s">
        <v>77</v>
      </c>
      <c r="C1" s="83"/>
      <c r="D1" s="83"/>
      <c r="E1" s="83"/>
      <c r="G1" s="80" t="s">
        <v>76</v>
      </c>
      <c r="H1" s="83" t="s">
        <v>79</v>
      </c>
      <c r="I1" s="83"/>
      <c r="J1" s="83"/>
      <c r="K1" s="83"/>
      <c r="M1" s="80" t="s">
        <v>76</v>
      </c>
      <c r="N1" s="83" t="s">
        <v>80</v>
      </c>
      <c r="O1" s="83"/>
      <c r="P1" s="83"/>
      <c r="Q1" s="83"/>
    </row>
    <row r="2" spans="1:17" ht="15.75" customHeight="1" x14ac:dyDescent="0.15">
      <c r="A2" s="81"/>
      <c r="B2" s="84" t="s">
        <v>88</v>
      </c>
      <c r="C2" s="84" t="s">
        <v>87</v>
      </c>
      <c r="D2" s="84" t="s">
        <v>86</v>
      </c>
      <c r="E2" s="84" t="s">
        <v>89</v>
      </c>
      <c r="G2" s="81"/>
      <c r="H2" s="84" t="s">
        <v>88</v>
      </c>
      <c r="I2" s="84" t="s">
        <v>87</v>
      </c>
      <c r="J2" s="84" t="s">
        <v>86</v>
      </c>
      <c r="K2" s="84" t="s">
        <v>89</v>
      </c>
      <c r="M2" s="81"/>
      <c r="N2" s="84" t="s">
        <v>88</v>
      </c>
      <c r="O2" s="84" t="s">
        <v>87</v>
      </c>
      <c r="P2" s="84" t="s">
        <v>86</v>
      </c>
      <c r="Q2" s="84" t="s">
        <v>89</v>
      </c>
    </row>
    <row r="3" spans="1:17" x14ac:dyDescent="0.15">
      <c r="A3" s="82"/>
      <c r="B3" s="84"/>
      <c r="C3" s="84"/>
      <c r="D3" s="84"/>
      <c r="E3" s="84"/>
      <c r="G3" s="82"/>
      <c r="H3" s="84"/>
      <c r="I3" s="84"/>
      <c r="J3" s="84"/>
      <c r="K3" s="84"/>
      <c r="M3" s="82"/>
      <c r="N3" s="84"/>
      <c r="O3" s="84"/>
      <c r="P3" s="84"/>
      <c r="Q3" s="84"/>
    </row>
    <row r="4" spans="1:17" x14ac:dyDescent="0.15">
      <c r="A4" s="31">
        <v>1</v>
      </c>
      <c r="B4" s="36">
        <v>0</v>
      </c>
      <c r="C4" s="6">
        <v>0</v>
      </c>
      <c r="D4" s="6">
        <v>1</v>
      </c>
      <c r="E4" s="6">
        <v>0</v>
      </c>
      <c r="G4" s="31">
        <v>1</v>
      </c>
      <c r="H4" s="6">
        <v>0</v>
      </c>
      <c r="I4" s="6">
        <v>0</v>
      </c>
      <c r="J4" s="6">
        <v>0</v>
      </c>
      <c r="K4" s="6">
        <v>0</v>
      </c>
      <c r="M4" s="31">
        <v>1</v>
      </c>
      <c r="N4" s="6">
        <v>0</v>
      </c>
      <c r="O4" s="6">
        <v>0</v>
      </c>
      <c r="P4" s="6">
        <v>0</v>
      </c>
      <c r="Q4" s="6">
        <v>0</v>
      </c>
    </row>
    <row r="5" spans="1:17" x14ac:dyDescent="0.15">
      <c r="A5" s="31">
        <v>2</v>
      </c>
      <c r="B5" s="6">
        <v>0</v>
      </c>
      <c r="C5" s="6">
        <v>1</v>
      </c>
      <c r="D5" s="6">
        <v>0</v>
      </c>
      <c r="E5" s="6">
        <v>0</v>
      </c>
      <c r="G5" s="31">
        <v>2</v>
      </c>
      <c r="H5" s="6">
        <v>1</v>
      </c>
      <c r="I5" s="6">
        <v>1</v>
      </c>
      <c r="J5" s="6">
        <v>0</v>
      </c>
      <c r="K5" s="6">
        <v>0</v>
      </c>
      <c r="M5" s="31">
        <v>2</v>
      </c>
      <c r="N5" s="6">
        <v>0</v>
      </c>
      <c r="O5" s="6">
        <v>0</v>
      </c>
      <c r="P5" s="6">
        <v>0</v>
      </c>
      <c r="Q5" s="6">
        <v>0</v>
      </c>
    </row>
    <row r="6" spans="1:17" x14ac:dyDescent="0.15">
      <c r="A6" s="31">
        <v>3</v>
      </c>
      <c r="B6" s="6">
        <v>0</v>
      </c>
      <c r="C6" s="6">
        <v>0</v>
      </c>
      <c r="D6" s="6">
        <v>0</v>
      </c>
      <c r="E6" s="6">
        <v>0</v>
      </c>
      <c r="G6" s="31">
        <v>3</v>
      </c>
      <c r="H6" s="6">
        <v>0</v>
      </c>
      <c r="I6" s="6">
        <v>0</v>
      </c>
      <c r="J6" s="6">
        <v>0</v>
      </c>
      <c r="K6" s="6">
        <v>0</v>
      </c>
      <c r="M6" s="31">
        <v>3</v>
      </c>
      <c r="N6" s="6">
        <v>0</v>
      </c>
      <c r="O6" s="6">
        <v>0</v>
      </c>
      <c r="P6" s="6">
        <v>1</v>
      </c>
      <c r="Q6" s="6">
        <v>1</v>
      </c>
    </row>
    <row r="7" spans="1:17" x14ac:dyDescent="0.15">
      <c r="A7" s="31">
        <v>4</v>
      </c>
      <c r="B7" s="6">
        <v>1</v>
      </c>
      <c r="C7" s="6">
        <v>0</v>
      </c>
      <c r="D7" s="6">
        <v>1</v>
      </c>
      <c r="E7" s="6">
        <v>0</v>
      </c>
      <c r="G7" s="31">
        <v>4</v>
      </c>
      <c r="H7" s="6">
        <v>0</v>
      </c>
      <c r="I7" s="6">
        <v>0</v>
      </c>
      <c r="J7" s="6">
        <v>0</v>
      </c>
      <c r="K7" s="6">
        <v>0</v>
      </c>
      <c r="M7" s="31">
        <v>4</v>
      </c>
      <c r="N7" s="6">
        <v>0</v>
      </c>
      <c r="O7" s="6">
        <v>0</v>
      </c>
      <c r="P7" s="6">
        <v>0</v>
      </c>
      <c r="Q7" s="6">
        <v>0</v>
      </c>
    </row>
    <row r="8" spans="1:17" x14ac:dyDescent="0.15">
      <c r="A8" s="31">
        <v>5</v>
      </c>
      <c r="B8" s="6">
        <v>0</v>
      </c>
      <c r="C8" s="6">
        <v>0</v>
      </c>
      <c r="D8" s="6">
        <v>0</v>
      </c>
      <c r="E8" s="6">
        <v>0</v>
      </c>
      <c r="G8" s="31">
        <v>5</v>
      </c>
      <c r="H8" s="6">
        <v>1</v>
      </c>
      <c r="I8" s="6">
        <v>0</v>
      </c>
      <c r="J8" s="6">
        <v>1</v>
      </c>
      <c r="K8" s="6">
        <v>0</v>
      </c>
      <c r="M8" s="31">
        <v>5</v>
      </c>
      <c r="N8" s="6">
        <v>0</v>
      </c>
      <c r="O8" s="6">
        <v>0</v>
      </c>
      <c r="P8" s="6">
        <v>0</v>
      </c>
      <c r="Q8" s="6">
        <v>0</v>
      </c>
    </row>
    <row r="9" spans="1:17" x14ac:dyDescent="0.15">
      <c r="A9" s="31">
        <v>6</v>
      </c>
      <c r="B9" s="6">
        <v>0</v>
      </c>
      <c r="C9" s="6">
        <v>0</v>
      </c>
      <c r="D9" s="6">
        <v>0</v>
      </c>
      <c r="E9" s="6">
        <v>0</v>
      </c>
      <c r="G9" s="31">
        <v>6</v>
      </c>
      <c r="H9" s="6">
        <v>0</v>
      </c>
      <c r="I9" s="6">
        <v>1</v>
      </c>
      <c r="J9" s="6">
        <v>0</v>
      </c>
      <c r="K9" s="6">
        <v>0</v>
      </c>
      <c r="M9" s="31">
        <v>6</v>
      </c>
      <c r="N9" s="6">
        <v>0</v>
      </c>
      <c r="O9" s="6">
        <v>0</v>
      </c>
      <c r="P9" s="6">
        <v>1</v>
      </c>
      <c r="Q9" s="6">
        <v>0</v>
      </c>
    </row>
    <row r="10" spans="1:17" x14ac:dyDescent="0.15">
      <c r="A10" s="31">
        <v>7</v>
      </c>
      <c r="B10" s="6">
        <v>0</v>
      </c>
      <c r="C10" s="6">
        <v>1</v>
      </c>
      <c r="D10" s="6">
        <v>0</v>
      </c>
      <c r="E10" s="6">
        <v>0</v>
      </c>
      <c r="G10" s="31">
        <v>7</v>
      </c>
      <c r="H10" s="6">
        <v>0</v>
      </c>
      <c r="I10" s="6">
        <v>1</v>
      </c>
      <c r="J10" s="6">
        <v>0</v>
      </c>
      <c r="K10" s="6">
        <v>0</v>
      </c>
      <c r="M10" s="31">
        <v>7</v>
      </c>
      <c r="N10" s="6">
        <v>0</v>
      </c>
      <c r="O10" s="6">
        <v>1</v>
      </c>
      <c r="P10" s="6">
        <v>0</v>
      </c>
      <c r="Q10" s="6">
        <v>0</v>
      </c>
    </row>
    <row r="11" spans="1:17" x14ac:dyDescent="0.15">
      <c r="A11" s="31">
        <v>8</v>
      </c>
      <c r="B11" s="6">
        <v>0</v>
      </c>
      <c r="C11" s="6">
        <v>0</v>
      </c>
      <c r="D11" s="6">
        <v>0</v>
      </c>
      <c r="E11" s="6">
        <v>1</v>
      </c>
      <c r="G11" s="31">
        <v>8</v>
      </c>
      <c r="H11" s="6">
        <v>0</v>
      </c>
      <c r="I11" s="6">
        <v>0</v>
      </c>
      <c r="J11" s="6">
        <v>0</v>
      </c>
      <c r="K11" s="6">
        <v>0</v>
      </c>
      <c r="M11" s="31">
        <v>8</v>
      </c>
      <c r="N11" s="6">
        <v>0</v>
      </c>
      <c r="O11" s="6">
        <v>0</v>
      </c>
      <c r="P11" s="6">
        <v>0</v>
      </c>
      <c r="Q11" s="6">
        <v>0</v>
      </c>
    </row>
    <row r="12" spans="1:17" x14ac:dyDescent="0.15">
      <c r="A12" s="31">
        <v>9</v>
      </c>
      <c r="B12" s="6">
        <v>0</v>
      </c>
      <c r="C12" s="6">
        <v>1</v>
      </c>
      <c r="D12" s="6">
        <v>0</v>
      </c>
      <c r="E12" s="6">
        <v>0</v>
      </c>
      <c r="G12" s="31">
        <v>9</v>
      </c>
      <c r="H12" s="6">
        <v>1</v>
      </c>
      <c r="I12" s="6">
        <v>0</v>
      </c>
      <c r="J12" s="6">
        <v>0</v>
      </c>
      <c r="K12" s="6">
        <v>0</v>
      </c>
      <c r="M12" s="31">
        <v>9</v>
      </c>
      <c r="N12" s="6">
        <v>0</v>
      </c>
      <c r="O12" s="6">
        <v>0</v>
      </c>
      <c r="P12" s="6">
        <v>0</v>
      </c>
      <c r="Q12" s="6">
        <v>0</v>
      </c>
    </row>
    <row r="13" spans="1:17" x14ac:dyDescent="0.15">
      <c r="A13" s="31">
        <v>10</v>
      </c>
      <c r="B13" s="6">
        <v>0</v>
      </c>
      <c r="C13" s="6">
        <v>0</v>
      </c>
      <c r="D13" s="6">
        <v>0</v>
      </c>
      <c r="E13" s="6">
        <v>0</v>
      </c>
      <c r="G13" s="31">
        <v>10</v>
      </c>
      <c r="H13" s="6">
        <v>0</v>
      </c>
      <c r="I13" s="6">
        <v>0</v>
      </c>
      <c r="J13" s="6">
        <v>1</v>
      </c>
      <c r="K13" s="6">
        <v>0</v>
      </c>
      <c r="M13" s="31">
        <v>10</v>
      </c>
      <c r="N13" s="6">
        <v>0</v>
      </c>
      <c r="O13" s="6">
        <v>0</v>
      </c>
      <c r="P13" s="6">
        <v>0</v>
      </c>
      <c r="Q13" s="6">
        <v>0</v>
      </c>
    </row>
    <row r="14" spans="1:17" x14ac:dyDescent="0.15">
      <c r="A14" s="6" t="s">
        <v>78</v>
      </c>
      <c r="B14" s="6">
        <f>SUM(B4:B13)</f>
        <v>1</v>
      </c>
      <c r="C14" s="6">
        <f>SUM(C4:C13)</f>
        <v>3</v>
      </c>
      <c r="D14" s="6">
        <f>SUM(D4:D13)</f>
        <v>2</v>
      </c>
      <c r="E14" s="6">
        <f>SUM(E4:E13)</f>
        <v>1</v>
      </c>
      <c r="G14" s="6" t="s">
        <v>78</v>
      </c>
      <c r="H14" s="6">
        <f>SUM(H4:H13)</f>
        <v>3</v>
      </c>
      <c r="I14" s="6">
        <f>SUM(I4:I13)</f>
        <v>3</v>
      </c>
      <c r="J14" s="6">
        <f>SUM(J4:J13)</f>
        <v>2</v>
      </c>
      <c r="K14" s="6">
        <f>SUM(K4:K13)</f>
        <v>0</v>
      </c>
      <c r="M14" s="6" t="s">
        <v>78</v>
      </c>
      <c r="N14" s="6">
        <f>SUM(N4:N13)</f>
        <v>0</v>
      </c>
      <c r="O14" s="6">
        <f>SUM(O4:O13)</f>
        <v>1</v>
      </c>
      <c r="P14" s="6">
        <f>SUM(P4:P13)</f>
        <v>2</v>
      </c>
      <c r="Q14" s="6">
        <f>SUM(Q4:Q13)</f>
        <v>1</v>
      </c>
    </row>
    <row r="17" spans="7:12" x14ac:dyDescent="0.15">
      <c r="G17" s="6" t="s">
        <v>78</v>
      </c>
      <c r="H17" s="6">
        <f>B14+H14+N14</f>
        <v>4</v>
      </c>
      <c r="I17" s="6">
        <f t="shared" ref="I17:K17" si="0">C14+I14+O14</f>
        <v>7</v>
      </c>
      <c r="J17" s="6">
        <f t="shared" si="0"/>
        <v>6</v>
      </c>
      <c r="K17" s="6">
        <f t="shared" si="0"/>
        <v>2</v>
      </c>
      <c r="L17" s="1">
        <f>SUM(H17:K17)</f>
        <v>19</v>
      </c>
    </row>
    <row r="18" spans="7:12" x14ac:dyDescent="0.15">
      <c r="H18" s="37">
        <f>H17/$L$17</f>
        <v>0.21052631578947367</v>
      </c>
      <c r="I18" s="37">
        <f t="shared" ref="I18:K18" si="1">I17/$L$17</f>
        <v>0.36842105263157893</v>
      </c>
      <c r="J18" s="37">
        <f t="shared" si="1"/>
        <v>0.31578947368421051</v>
      </c>
      <c r="K18" s="37">
        <f t="shared" si="1"/>
        <v>0.10526315789473684</v>
      </c>
    </row>
  </sheetData>
  <mergeCells count="18">
    <mergeCell ref="A1:A3"/>
    <mergeCell ref="B1:E1"/>
    <mergeCell ref="B2:B3"/>
    <mergeCell ref="C2:C3"/>
    <mergeCell ref="D2:D3"/>
    <mergeCell ref="E2:E3"/>
    <mergeCell ref="G1:G3"/>
    <mergeCell ref="H1:K1"/>
    <mergeCell ref="H2:H3"/>
    <mergeCell ref="I2:I3"/>
    <mergeCell ref="J2:J3"/>
    <mergeCell ref="K2:K3"/>
    <mergeCell ref="M1:M3"/>
    <mergeCell ref="N1:Q1"/>
    <mergeCell ref="N2:N3"/>
    <mergeCell ref="O2:O3"/>
    <mergeCell ref="P2:P3"/>
    <mergeCell ref="Q2:Q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853FB-2B85-4664-996D-241BA38D85A6}">
  <dimension ref="A1:P24"/>
  <sheetViews>
    <sheetView workbookViewId="0">
      <selection activeCell="C23" sqref="C23"/>
    </sheetView>
  </sheetViews>
  <sheetFormatPr defaultColWidth="9.14453125" defaultRowHeight="14.25" x14ac:dyDescent="0.2"/>
  <cols>
    <col min="1" max="1" width="8.47265625" style="4" customWidth="1"/>
    <col min="2" max="2" width="12.9140625" style="4" customWidth="1"/>
    <col min="3" max="3" width="10.22265625" style="4" customWidth="1"/>
    <col min="4" max="4" width="12.5078125" style="4" customWidth="1"/>
    <col min="5" max="5" width="9.01171875" style="4" customWidth="1"/>
    <col min="6" max="6" width="10.76171875" style="4" customWidth="1"/>
    <col min="7" max="7" width="11.56640625" style="4" customWidth="1"/>
    <col min="8" max="8" width="9.28125" style="4" customWidth="1"/>
    <col min="9" max="10" width="9.14453125" style="4"/>
    <col min="11" max="11" width="15.46875" style="4" bestFit="1" customWidth="1"/>
    <col min="12" max="12" width="14.390625" style="4" customWidth="1"/>
    <col min="13" max="13" width="23.13671875" style="4" customWidth="1"/>
    <col min="14" max="14" width="9.14453125" style="4"/>
    <col min="15" max="15" width="11.703125" style="4" customWidth="1"/>
    <col min="16" max="16" width="22.05859375" style="4" bestFit="1" customWidth="1"/>
    <col min="17" max="16384" width="9.14453125" style="4"/>
  </cols>
  <sheetData>
    <row r="1" spans="1:16" s="3" customFormat="1" ht="27" x14ac:dyDescent="0.15">
      <c r="A1" s="19" t="s">
        <v>81</v>
      </c>
      <c r="B1" s="19" t="s">
        <v>85</v>
      </c>
      <c r="C1" s="19" t="s">
        <v>82</v>
      </c>
      <c r="D1" s="19" t="s">
        <v>88</v>
      </c>
      <c r="E1" s="19" t="s">
        <v>87</v>
      </c>
      <c r="F1" s="19" t="s">
        <v>86</v>
      </c>
      <c r="G1" s="19" t="s">
        <v>89</v>
      </c>
      <c r="H1" s="19" t="s">
        <v>78</v>
      </c>
      <c r="J1" s="19" t="s">
        <v>51</v>
      </c>
      <c r="K1" s="19" t="s">
        <v>96</v>
      </c>
      <c r="L1" s="19" t="s">
        <v>83</v>
      </c>
      <c r="M1" s="19" t="s">
        <v>84</v>
      </c>
      <c r="N1" s="19" t="s">
        <v>8</v>
      </c>
      <c r="O1" s="19" t="s">
        <v>97</v>
      </c>
      <c r="P1" s="7" t="s">
        <v>98</v>
      </c>
    </row>
    <row r="2" spans="1:16" x14ac:dyDescent="0.2">
      <c r="A2" s="76" t="s">
        <v>94</v>
      </c>
      <c r="B2" s="21" t="s">
        <v>90</v>
      </c>
      <c r="C2" s="20">
        <v>182</v>
      </c>
      <c r="D2" s="35">
        <v>5</v>
      </c>
      <c r="E2" s="21">
        <v>9</v>
      </c>
      <c r="F2" s="21">
        <v>6</v>
      </c>
      <c r="G2" s="21">
        <v>2</v>
      </c>
      <c r="H2" s="21">
        <f>SUM(D2:G2)</f>
        <v>22</v>
      </c>
      <c r="I2" s="40"/>
      <c r="J2" s="21">
        <v>1</v>
      </c>
      <c r="K2" s="25" t="s">
        <v>88</v>
      </c>
      <c r="L2" s="21">
        <f>D6</f>
        <v>17</v>
      </c>
      <c r="M2" s="21">
        <f>D11</f>
        <v>18</v>
      </c>
      <c r="N2" s="21">
        <f>SUM(L2:M2)</f>
        <v>35</v>
      </c>
      <c r="O2" s="41">
        <f>N2/$N$6</f>
        <v>0.18817204301075269</v>
      </c>
      <c r="P2" s="42">
        <f>O2</f>
        <v>0.18817204301075269</v>
      </c>
    </row>
    <row r="3" spans="1:16" x14ac:dyDescent="0.2">
      <c r="A3" s="76"/>
      <c r="B3" s="21" t="s">
        <v>91</v>
      </c>
      <c r="C3" s="20">
        <v>188</v>
      </c>
      <c r="D3" s="35">
        <v>6</v>
      </c>
      <c r="E3" s="21">
        <v>8</v>
      </c>
      <c r="F3" s="21">
        <v>8</v>
      </c>
      <c r="G3" s="21">
        <v>3</v>
      </c>
      <c r="H3" s="21">
        <f t="shared" ref="H3:H5" si="0">SUM(D3:G3)</f>
        <v>25</v>
      </c>
      <c r="I3" s="40"/>
      <c r="J3" s="21">
        <v>2</v>
      </c>
      <c r="K3" s="25" t="s">
        <v>87</v>
      </c>
      <c r="L3" s="21">
        <f>E6</f>
        <v>33</v>
      </c>
      <c r="M3" s="21">
        <f>E11</f>
        <v>34</v>
      </c>
      <c r="N3" s="21">
        <f t="shared" ref="N3:N5" si="1">SUM(L3:M3)</f>
        <v>67</v>
      </c>
      <c r="O3" s="41">
        <f t="shared" ref="O3:O5" si="2">N3/$N$6</f>
        <v>0.36021505376344087</v>
      </c>
      <c r="P3" s="42">
        <f>P2+O3</f>
        <v>0.54838709677419351</v>
      </c>
    </row>
    <row r="4" spans="1:16" x14ac:dyDescent="0.2">
      <c r="A4" s="76"/>
      <c r="B4" s="21" t="s">
        <v>92</v>
      </c>
      <c r="C4" s="20">
        <v>185</v>
      </c>
      <c r="D4" s="35">
        <v>3</v>
      </c>
      <c r="E4" s="21">
        <v>8</v>
      </c>
      <c r="F4" s="21">
        <v>10</v>
      </c>
      <c r="G4" s="21">
        <v>2</v>
      </c>
      <c r="H4" s="21">
        <f t="shared" si="0"/>
        <v>23</v>
      </c>
      <c r="I4" s="40"/>
      <c r="J4" s="21">
        <v>3</v>
      </c>
      <c r="K4" s="25" t="s">
        <v>86</v>
      </c>
      <c r="L4" s="21">
        <f>F6</f>
        <v>30</v>
      </c>
      <c r="M4" s="21">
        <f>F11</f>
        <v>28</v>
      </c>
      <c r="N4" s="21">
        <f t="shared" si="1"/>
        <v>58</v>
      </c>
      <c r="O4" s="41">
        <f t="shared" si="2"/>
        <v>0.31182795698924731</v>
      </c>
      <c r="P4" s="42">
        <f>P3+O4</f>
        <v>0.86021505376344076</v>
      </c>
    </row>
    <row r="5" spans="1:16" x14ac:dyDescent="0.2">
      <c r="A5" s="76"/>
      <c r="B5" s="20" t="s">
        <v>93</v>
      </c>
      <c r="C5" s="20">
        <v>181</v>
      </c>
      <c r="D5" s="35">
        <v>3</v>
      </c>
      <c r="E5" s="35">
        <v>8</v>
      </c>
      <c r="F5" s="35">
        <v>6</v>
      </c>
      <c r="G5" s="35">
        <v>5</v>
      </c>
      <c r="H5" s="21">
        <f t="shared" si="0"/>
        <v>22</v>
      </c>
      <c r="I5" s="40"/>
      <c r="J5" s="21">
        <v>4</v>
      </c>
      <c r="K5" s="25" t="s">
        <v>89</v>
      </c>
      <c r="L5" s="21">
        <f>G6</f>
        <v>12</v>
      </c>
      <c r="M5" s="21">
        <f>G11</f>
        <v>14</v>
      </c>
      <c r="N5" s="21">
        <f t="shared" si="1"/>
        <v>26</v>
      </c>
      <c r="O5" s="41">
        <f t="shared" si="2"/>
        <v>0.13978494623655913</v>
      </c>
      <c r="P5" s="42">
        <f>P4+O5</f>
        <v>0.99999999999999989</v>
      </c>
    </row>
    <row r="6" spans="1:16" x14ac:dyDescent="0.2">
      <c r="A6" s="85" t="s">
        <v>78</v>
      </c>
      <c r="B6" s="85"/>
      <c r="C6" s="7">
        <f>SUM(C2:C5)</f>
        <v>736</v>
      </c>
      <c r="D6" s="7">
        <f t="shared" ref="D6:H6" si="3">SUM(D2:D5)</f>
        <v>17</v>
      </c>
      <c r="E6" s="7">
        <f t="shared" si="3"/>
        <v>33</v>
      </c>
      <c r="F6" s="7">
        <f t="shared" si="3"/>
        <v>30</v>
      </c>
      <c r="G6" s="7">
        <f t="shared" si="3"/>
        <v>12</v>
      </c>
      <c r="H6" s="7">
        <f t="shared" si="3"/>
        <v>92</v>
      </c>
      <c r="J6" s="77" t="s">
        <v>8</v>
      </c>
      <c r="K6" s="77"/>
      <c r="L6" s="77"/>
      <c r="M6" s="77"/>
      <c r="N6" s="21">
        <f>SUM(N2:N5)</f>
        <v>186</v>
      </c>
      <c r="O6" s="21"/>
      <c r="P6" s="21"/>
    </row>
    <row r="7" spans="1:16" x14ac:dyDescent="0.2">
      <c r="A7" s="76" t="s">
        <v>95</v>
      </c>
      <c r="B7" s="21" t="s">
        <v>90</v>
      </c>
      <c r="C7" s="20">
        <v>180</v>
      </c>
      <c r="D7" s="35">
        <v>3</v>
      </c>
      <c r="E7" s="21">
        <v>9</v>
      </c>
      <c r="F7" s="21">
        <v>8</v>
      </c>
      <c r="G7" s="21">
        <v>2</v>
      </c>
      <c r="H7" s="21">
        <f>SUM(D7:G7)</f>
        <v>22</v>
      </c>
    </row>
    <row r="8" spans="1:16" x14ac:dyDescent="0.2">
      <c r="A8" s="76"/>
      <c r="B8" s="21" t="s">
        <v>91</v>
      </c>
      <c r="C8" s="20">
        <v>185</v>
      </c>
      <c r="D8" s="35">
        <v>4</v>
      </c>
      <c r="E8" s="21">
        <v>11</v>
      </c>
      <c r="F8" s="21">
        <v>6</v>
      </c>
      <c r="G8" s="21">
        <v>3</v>
      </c>
      <c r="H8" s="21">
        <f t="shared" ref="H8:H10" si="4">SUM(D8:G8)</f>
        <v>24</v>
      </c>
      <c r="J8" s="19" t="s">
        <v>51</v>
      </c>
      <c r="K8" s="19" t="s">
        <v>96</v>
      </c>
      <c r="L8" s="19" t="s">
        <v>97</v>
      </c>
      <c r="M8" s="7" t="s">
        <v>99</v>
      </c>
    </row>
    <row r="9" spans="1:16" x14ac:dyDescent="0.2">
      <c r="A9" s="76"/>
      <c r="B9" s="21" t="s">
        <v>92</v>
      </c>
      <c r="C9" s="20">
        <v>183</v>
      </c>
      <c r="D9" s="35">
        <v>5</v>
      </c>
      <c r="E9" s="21">
        <v>7</v>
      </c>
      <c r="F9" s="21">
        <v>6</v>
      </c>
      <c r="G9" s="21">
        <v>5</v>
      </c>
      <c r="H9" s="21">
        <f t="shared" si="4"/>
        <v>23</v>
      </c>
      <c r="J9" s="21">
        <v>1</v>
      </c>
      <c r="K9" s="25" t="s">
        <v>88</v>
      </c>
      <c r="L9" s="41">
        <f>O2</f>
        <v>0.18817204301075269</v>
      </c>
      <c r="M9" s="42">
        <f>L9</f>
        <v>0.18817204301075269</v>
      </c>
    </row>
    <row r="10" spans="1:16" x14ac:dyDescent="0.2">
      <c r="A10" s="76"/>
      <c r="B10" s="20" t="s">
        <v>93</v>
      </c>
      <c r="C10" s="20">
        <v>188</v>
      </c>
      <c r="D10" s="35">
        <v>6</v>
      </c>
      <c r="E10" s="35">
        <v>7</v>
      </c>
      <c r="F10" s="35">
        <v>8</v>
      </c>
      <c r="G10" s="35">
        <v>4</v>
      </c>
      <c r="H10" s="21">
        <f t="shared" si="4"/>
        <v>25</v>
      </c>
      <c r="J10" s="21">
        <v>2</v>
      </c>
      <c r="K10" s="25" t="s">
        <v>87</v>
      </c>
      <c r="L10" s="41">
        <f t="shared" ref="L10:L12" si="5">O3</f>
        <v>0.36021505376344087</v>
      </c>
      <c r="M10" s="42">
        <f>M9+L10</f>
        <v>0.54838709677419351</v>
      </c>
    </row>
    <row r="11" spans="1:16" x14ac:dyDescent="0.2">
      <c r="A11" s="85" t="s">
        <v>78</v>
      </c>
      <c r="B11" s="85"/>
      <c r="C11" s="7">
        <f>SUM(C7:C10)</f>
        <v>736</v>
      </c>
      <c r="D11" s="7">
        <f t="shared" ref="D11:H11" si="6">SUM(D7:D10)</f>
        <v>18</v>
      </c>
      <c r="E11" s="7">
        <f t="shared" si="6"/>
        <v>34</v>
      </c>
      <c r="F11" s="7">
        <f t="shared" si="6"/>
        <v>28</v>
      </c>
      <c r="G11" s="7">
        <f t="shared" si="6"/>
        <v>14</v>
      </c>
      <c r="H11" s="7">
        <f t="shared" si="6"/>
        <v>94</v>
      </c>
      <c r="J11" s="21">
        <v>3</v>
      </c>
      <c r="K11" s="25" t="s">
        <v>86</v>
      </c>
      <c r="L11" s="41">
        <f t="shared" si="5"/>
        <v>0.31182795698924731</v>
      </c>
      <c r="M11" s="42">
        <f>M10+L11</f>
        <v>0.86021505376344076</v>
      </c>
    </row>
    <row r="12" spans="1:16" x14ac:dyDescent="0.2">
      <c r="J12" s="21">
        <v>4</v>
      </c>
      <c r="K12" s="25" t="s">
        <v>89</v>
      </c>
      <c r="L12" s="41">
        <f t="shared" si="5"/>
        <v>0.13978494623655913</v>
      </c>
      <c r="M12" s="42">
        <f>M11+L12</f>
        <v>0.99999999999999989</v>
      </c>
    </row>
    <row r="14" spans="1:16" ht="27" x14ac:dyDescent="0.15">
      <c r="A14" s="33" t="s">
        <v>81</v>
      </c>
      <c r="B14" s="33" t="s">
        <v>85</v>
      </c>
      <c r="C14" s="33" t="s">
        <v>87</v>
      </c>
      <c r="D14" s="47" t="s">
        <v>101</v>
      </c>
      <c r="E14" s="39"/>
      <c r="F14" s="74">
        <f>E2/H2</f>
        <v>0.40909090909090912</v>
      </c>
      <c r="G14" s="74">
        <f>C2*F14</f>
        <v>74.454545454545453</v>
      </c>
      <c r="H14" s="4">
        <f>ROUND(G14,0)</f>
        <v>74</v>
      </c>
    </row>
    <row r="15" spans="1:16" x14ac:dyDescent="0.2">
      <c r="A15" s="76" t="s">
        <v>94</v>
      </c>
      <c r="B15" s="32" t="s">
        <v>90</v>
      </c>
      <c r="C15" s="32">
        <v>9</v>
      </c>
      <c r="D15" s="32">
        <v>74</v>
      </c>
      <c r="F15" s="74">
        <f t="shared" ref="F15:F22" si="7">E3/H3</f>
        <v>0.32</v>
      </c>
      <c r="G15" s="74">
        <f t="shared" ref="G15:G22" si="8">C3*F15</f>
        <v>60.160000000000004</v>
      </c>
      <c r="H15" s="4">
        <f t="shared" ref="H15:H22" si="9">ROUND(G15,0)</f>
        <v>60</v>
      </c>
    </row>
    <row r="16" spans="1:16" x14ac:dyDescent="0.2">
      <c r="A16" s="76"/>
      <c r="B16" s="32" t="s">
        <v>91</v>
      </c>
      <c r="C16" s="32">
        <v>8</v>
      </c>
      <c r="D16" s="32">
        <v>60</v>
      </c>
      <c r="F16" s="74">
        <f t="shared" si="7"/>
        <v>0.34782608695652173</v>
      </c>
      <c r="G16" s="74">
        <f t="shared" si="8"/>
        <v>64.347826086956516</v>
      </c>
      <c r="H16" s="4">
        <f t="shared" si="9"/>
        <v>64</v>
      </c>
    </row>
    <row r="17" spans="1:8" x14ac:dyDescent="0.2">
      <c r="A17" s="76"/>
      <c r="B17" s="32" t="s">
        <v>92</v>
      </c>
      <c r="C17" s="32">
        <v>8</v>
      </c>
      <c r="D17" s="32">
        <v>64</v>
      </c>
      <c r="F17" s="74">
        <f t="shared" si="7"/>
        <v>0.36363636363636365</v>
      </c>
      <c r="G17" s="74">
        <f t="shared" si="8"/>
        <v>65.818181818181813</v>
      </c>
      <c r="H17" s="4">
        <f t="shared" si="9"/>
        <v>66</v>
      </c>
    </row>
    <row r="18" spans="1:8" x14ac:dyDescent="0.2">
      <c r="A18" s="76"/>
      <c r="B18" s="34" t="s">
        <v>93</v>
      </c>
      <c r="C18" s="35">
        <v>8</v>
      </c>
      <c r="D18" s="32">
        <v>66</v>
      </c>
      <c r="F18" s="74">
        <f t="shared" si="7"/>
        <v>0.35869565217391303</v>
      </c>
      <c r="G18" s="74">
        <f t="shared" si="8"/>
        <v>264</v>
      </c>
      <c r="H18" s="4">
        <f t="shared" si="9"/>
        <v>264</v>
      </c>
    </row>
    <row r="19" spans="1:8" x14ac:dyDescent="0.2">
      <c r="A19" s="76" t="s">
        <v>95</v>
      </c>
      <c r="B19" s="32" t="s">
        <v>90</v>
      </c>
      <c r="C19" s="32">
        <v>9</v>
      </c>
      <c r="D19" s="32">
        <v>74</v>
      </c>
      <c r="F19" s="74">
        <f t="shared" si="7"/>
        <v>0.40909090909090912</v>
      </c>
      <c r="G19" s="74">
        <f t="shared" si="8"/>
        <v>73.63636363636364</v>
      </c>
      <c r="H19" s="4">
        <f t="shared" si="9"/>
        <v>74</v>
      </c>
    </row>
    <row r="20" spans="1:8" x14ac:dyDescent="0.2">
      <c r="A20" s="76"/>
      <c r="B20" s="32" t="s">
        <v>91</v>
      </c>
      <c r="C20" s="32">
        <v>11</v>
      </c>
      <c r="D20" s="32">
        <v>85</v>
      </c>
      <c r="F20" s="74">
        <f t="shared" si="7"/>
        <v>0.45833333333333331</v>
      </c>
      <c r="G20" s="74">
        <f t="shared" si="8"/>
        <v>84.791666666666657</v>
      </c>
      <c r="H20" s="4">
        <f t="shared" si="9"/>
        <v>85</v>
      </c>
    </row>
    <row r="21" spans="1:8" x14ac:dyDescent="0.2">
      <c r="A21" s="76"/>
      <c r="B21" s="32" t="s">
        <v>92</v>
      </c>
      <c r="C21" s="32">
        <v>7</v>
      </c>
      <c r="D21" s="32">
        <v>56</v>
      </c>
      <c r="F21" s="74">
        <f t="shared" si="7"/>
        <v>0.30434782608695654</v>
      </c>
      <c r="G21" s="74">
        <f t="shared" si="8"/>
        <v>55.695652173913047</v>
      </c>
      <c r="H21" s="4">
        <f t="shared" si="9"/>
        <v>56</v>
      </c>
    </row>
    <row r="22" spans="1:8" x14ac:dyDescent="0.2">
      <c r="A22" s="76"/>
      <c r="B22" s="34" t="s">
        <v>93</v>
      </c>
      <c r="C22" s="32">
        <v>7</v>
      </c>
      <c r="D22" s="32">
        <v>53</v>
      </c>
      <c r="F22" s="74">
        <f t="shared" si="7"/>
        <v>0.28000000000000003</v>
      </c>
      <c r="G22" s="74">
        <f t="shared" si="8"/>
        <v>52.640000000000008</v>
      </c>
      <c r="H22" s="4">
        <f t="shared" si="9"/>
        <v>53</v>
      </c>
    </row>
    <row r="23" spans="1:8" x14ac:dyDescent="0.2">
      <c r="A23" s="85" t="s">
        <v>78</v>
      </c>
      <c r="B23" s="85"/>
      <c r="C23" s="35">
        <f>SUM(C15:C22)</f>
        <v>67</v>
      </c>
      <c r="D23" s="38">
        <f>SUM(D15:D22)</f>
        <v>532</v>
      </c>
    </row>
    <row r="24" spans="1:8" x14ac:dyDescent="0.2">
      <c r="C24" s="48"/>
    </row>
  </sheetData>
  <mergeCells count="8">
    <mergeCell ref="A15:A18"/>
    <mergeCell ref="A19:A22"/>
    <mergeCell ref="A23:B23"/>
    <mergeCell ref="J6:M6"/>
    <mergeCell ref="A2:A5"/>
    <mergeCell ref="A6:B6"/>
    <mergeCell ref="A7:A10"/>
    <mergeCell ref="A11:B11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676EA-115B-47D1-BFA3-6ADFF9A6FBBA}">
  <dimension ref="A1:N36"/>
  <sheetViews>
    <sheetView topLeftCell="A21" workbookViewId="0">
      <selection activeCell="K9" sqref="K9"/>
    </sheetView>
  </sheetViews>
  <sheetFormatPr defaultColWidth="9.14453125" defaultRowHeight="14.25" x14ac:dyDescent="0.2"/>
  <cols>
    <col min="1" max="1" width="9.14453125" style="4"/>
    <col min="2" max="2" width="12.10546875" style="4" customWidth="1"/>
    <col min="3" max="5" width="9.14453125" style="4"/>
    <col min="6" max="6" width="13.71875" style="4" bestFit="1" customWidth="1"/>
    <col min="7" max="7" width="10.76171875" style="4" bestFit="1" customWidth="1"/>
    <col min="8" max="16384" width="9.14453125" style="4"/>
  </cols>
  <sheetData>
    <row r="1" spans="1:14" s="49" customFormat="1" ht="27" x14ac:dyDescent="0.15">
      <c r="A1" s="43" t="s">
        <v>81</v>
      </c>
      <c r="B1" s="43" t="s">
        <v>85</v>
      </c>
      <c r="C1" s="43" t="s">
        <v>102</v>
      </c>
      <c r="D1" s="43" t="s">
        <v>107</v>
      </c>
      <c r="E1" s="43" t="s">
        <v>103</v>
      </c>
      <c r="F1" s="43" t="s">
        <v>112</v>
      </c>
      <c r="G1" s="43" t="s">
        <v>104</v>
      </c>
      <c r="H1" s="43" t="s">
        <v>105</v>
      </c>
      <c r="I1" s="43" t="s">
        <v>106</v>
      </c>
    </row>
    <row r="2" spans="1:14" x14ac:dyDescent="0.2">
      <c r="A2" s="76" t="s">
        <v>94</v>
      </c>
      <c r="B2" s="45" t="s">
        <v>90</v>
      </c>
      <c r="C2" s="44">
        <v>182</v>
      </c>
      <c r="D2" s="45">
        <v>22</v>
      </c>
      <c r="E2" s="45">
        <f>D2/C2</f>
        <v>0.12087912087912088</v>
      </c>
      <c r="F2" s="50">
        <f t="shared" ref="F2:F9" si="0">1-E2</f>
        <v>0.87912087912087911</v>
      </c>
      <c r="G2" s="53">
        <f t="shared" ref="G2:G9" si="1">D2/(C2*2)</f>
        <v>6.043956043956044E-2</v>
      </c>
      <c r="H2" s="45">
        <f>G2*1000000</f>
        <v>60439.560439560439</v>
      </c>
      <c r="I2" s="45">
        <v>3.05</v>
      </c>
    </row>
    <row r="3" spans="1:14" x14ac:dyDescent="0.2">
      <c r="A3" s="76"/>
      <c r="B3" s="45" t="s">
        <v>91</v>
      </c>
      <c r="C3" s="44">
        <v>188</v>
      </c>
      <c r="D3" s="45">
        <v>25</v>
      </c>
      <c r="E3" s="45">
        <f t="shared" ref="E3:E9" si="2">D3/C3</f>
        <v>0.13297872340425532</v>
      </c>
      <c r="F3" s="50">
        <f t="shared" si="0"/>
        <v>0.86702127659574468</v>
      </c>
      <c r="G3" s="53">
        <f t="shared" si="1"/>
        <v>6.6489361702127658E-2</v>
      </c>
      <c r="H3" s="45">
        <f t="shared" ref="H3:H11" si="3">G3*1000000</f>
        <v>66489.361702127659</v>
      </c>
      <c r="I3" s="45">
        <v>3</v>
      </c>
    </row>
    <row r="4" spans="1:14" x14ac:dyDescent="0.2">
      <c r="A4" s="76"/>
      <c r="B4" s="45" t="s">
        <v>92</v>
      </c>
      <c r="C4" s="44">
        <v>185</v>
      </c>
      <c r="D4" s="45">
        <v>23</v>
      </c>
      <c r="E4" s="45">
        <f t="shared" si="2"/>
        <v>0.12432432432432433</v>
      </c>
      <c r="F4" s="50">
        <f t="shared" si="0"/>
        <v>0.87567567567567561</v>
      </c>
      <c r="G4" s="53">
        <f t="shared" si="1"/>
        <v>6.2162162162162166E-2</v>
      </c>
      <c r="H4" s="45">
        <f t="shared" si="3"/>
        <v>62162.162162162167</v>
      </c>
      <c r="I4" s="45">
        <v>3.04</v>
      </c>
    </row>
    <row r="5" spans="1:14" x14ac:dyDescent="0.2">
      <c r="A5" s="76"/>
      <c r="B5" s="44" t="s">
        <v>93</v>
      </c>
      <c r="C5" s="44">
        <v>181</v>
      </c>
      <c r="D5" s="45">
        <v>22</v>
      </c>
      <c r="E5" s="45">
        <f t="shared" si="2"/>
        <v>0.12154696132596685</v>
      </c>
      <c r="F5" s="50">
        <f t="shared" si="0"/>
        <v>0.87845303867403313</v>
      </c>
      <c r="G5" s="53">
        <f t="shared" si="1"/>
        <v>6.0773480662983423E-2</v>
      </c>
      <c r="H5" s="45">
        <f t="shared" si="3"/>
        <v>60773.48066298342</v>
      </c>
      <c r="I5" s="45">
        <v>3.05</v>
      </c>
    </row>
    <row r="6" spans="1:14" x14ac:dyDescent="0.2">
      <c r="A6" s="76" t="s">
        <v>95</v>
      </c>
      <c r="B6" s="45" t="s">
        <v>90</v>
      </c>
      <c r="C6" s="44">
        <v>180</v>
      </c>
      <c r="D6" s="45">
        <v>22</v>
      </c>
      <c r="E6" s="45">
        <f t="shared" si="2"/>
        <v>0.12222222222222222</v>
      </c>
      <c r="F6" s="50">
        <f t="shared" si="0"/>
        <v>0.87777777777777777</v>
      </c>
      <c r="G6" s="53">
        <f t="shared" si="1"/>
        <v>6.1111111111111109E-2</v>
      </c>
      <c r="H6" s="45">
        <f t="shared" si="3"/>
        <v>61111.111111111109</v>
      </c>
      <c r="I6" s="45">
        <v>3.05</v>
      </c>
    </row>
    <row r="7" spans="1:14" x14ac:dyDescent="0.2">
      <c r="A7" s="76"/>
      <c r="B7" s="45" t="s">
        <v>91</v>
      </c>
      <c r="C7" s="44">
        <v>185</v>
      </c>
      <c r="D7" s="45">
        <v>24</v>
      </c>
      <c r="E7" s="45">
        <f t="shared" si="2"/>
        <v>0.12972972972972974</v>
      </c>
      <c r="F7" s="50">
        <f t="shared" si="0"/>
        <v>0.87027027027027026</v>
      </c>
      <c r="G7" s="53">
        <f t="shared" si="1"/>
        <v>6.4864864864864868E-2</v>
      </c>
      <c r="H7" s="45">
        <f t="shared" si="3"/>
        <v>64864.864864864867</v>
      </c>
      <c r="I7" s="45">
        <v>3.02</v>
      </c>
    </row>
    <row r="8" spans="1:14" x14ac:dyDescent="0.2">
      <c r="A8" s="76"/>
      <c r="B8" s="45" t="s">
        <v>92</v>
      </c>
      <c r="C8" s="44">
        <v>183</v>
      </c>
      <c r="D8" s="45">
        <v>23</v>
      </c>
      <c r="E8" s="45">
        <f t="shared" si="2"/>
        <v>0.12568306010928962</v>
      </c>
      <c r="F8" s="50">
        <f t="shared" si="0"/>
        <v>0.87431693989071035</v>
      </c>
      <c r="G8" s="53">
        <f t="shared" si="1"/>
        <v>6.2841530054644809E-2</v>
      </c>
      <c r="H8" s="45">
        <f t="shared" si="3"/>
        <v>62841.530054644812</v>
      </c>
      <c r="I8" s="45">
        <v>3.03</v>
      </c>
    </row>
    <row r="9" spans="1:14" x14ac:dyDescent="0.2">
      <c r="A9" s="76"/>
      <c r="B9" s="44" t="s">
        <v>93</v>
      </c>
      <c r="C9" s="44">
        <v>188</v>
      </c>
      <c r="D9" s="45">
        <v>25</v>
      </c>
      <c r="E9" s="45">
        <f t="shared" si="2"/>
        <v>0.13297872340425532</v>
      </c>
      <c r="F9" s="50">
        <f t="shared" si="0"/>
        <v>0.86702127659574468</v>
      </c>
      <c r="G9" s="53">
        <f t="shared" si="1"/>
        <v>6.6489361702127658E-2</v>
      </c>
      <c r="H9" s="45">
        <f t="shared" si="3"/>
        <v>66489.361702127659</v>
      </c>
      <c r="I9" s="45">
        <v>3</v>
      </c>
    </row>
    <row r="10" spans="1:14" s="14" customFormat="1" x14ac:dyDescent="0.2">
      <c r="A10" s="85" t="s">
        <v>8</v>
      </c>
      <c r="B10" s="85"/>
      <c r="C10" s="46">
        <f>SUM(C2:C9)</f>
        <v>1472</v>
      </c>
      <c r="D10" s="46">
        <f>SUM(D2:D9)</f>
        <v>186</v>
      </c>
      <c r="E10" s="46">
        <f>SUM(E2:E9)</f>
        <v>1.0103428653991644</v>
      </c>
      <c r="G10" s="14">
        <f>SUM(G2:G9)</f>
        <v>0.5051714326995822</v>
      </c>
      <c r="H10" s="14">
        <f t="shared" si="3"/>
        <v>505171.43269958219</v>
      </c>
      <c r="I10" s="4">
        <f>SUM(I2:I9)</f>
        <v>24.240000000000002</v>
      </c>
    </row>
    <row r="11" spans="1:14" s="14" customFormat="1" x14ac:dyDescent="0.2">
      <c r="A11" s="85" t="s">
        <v>108</v>
      </c>
      <c r="B11" s="85"/>
      <c r="C11" s="46">
        <f>AVERAGE(C2:C9)</f>
        <v>184</v>
      </c>
      <c r="D11" s="46">
        <f>AVERAGE(D2:D9)</f>
        <v>23.25</v>
      </c>
      <c r="E11" s="46">
        <f>AVERAGE(E2:E9)</f>
        <v>0.12629285817489555</v>
      </c>
      <c r="G11" s="14">
        <f>AVERAGE(G2:G9)</f>
        <v>6.3146429087447775E-2</v>
      </c>
      <c r="H11" s="14">
        <f t="shared" si="3"/>
        <v>63146.429087447774</v>
      </c>
      <c r="I11" s="14">
        <f>AVERAGE(I2:I9)</f>
        <v>3.0300000000000002</v>
      </c>
    </row>
    <row r="13" spans="1:14" x14ac:dyDescent="0.2">
      <c r="A13" s="51" t="s">
        <v>113</v>
      </c>
    </row>
    <row r="14" spans="1:14" s="49" customFormat="1" ht="27" x14ac:dyDescent="0.15">
      <c r="A14" s="43" t="s">
        <v>81</v>
      </c>
      <c r="B14" s="43" t="s">
        <v>85</v>
      </c>
      <c r="C14" s="43" t="s">
        <v>102</v>
      </c>
      <c r="D14" s="43" t="s">
        <v>107</v>
      </c>
      <c r="E14" s="43" t="s">
        <v>114</v>
      </c>
      <c r="F14" s="43" t="s">
        <v>117</v>
      </c>
      <c r="G14" s="43" t="s">
        <v>116</v>
      </c>
      <c r="H14" s="43" t="s">
        <v>109</v>
      </c>
      <c r="I14" s="43" t="s">
        <v>110</v>
      </c>
      <c r="J14" s="43" t="s">
        <v>115</v>
      </c>
      <c r="K14" s="43" t="s">
        <v>111</v>
      </c>
      <c r="N14" s="52"/>
    </row>
    <row r="15" spans="1:14" x14ac:dyDescent="0.2">
      <c r="A15" s="76" t="s">
        <v>94</v>
      </c>
      <c r="B15" s="45" t="s">
        <v>90</v>
      </c>
      <c r="C15" s="44">
        <v>182</v>
      </c>
      <c r="D15" s="45">
        <v>22</v>
      </c>
      <c r="E15" s="45">
        <f>D15/C15</f>
        <v>0.12087912087912088</v>
      </c>
      <c r="F15" s="45">
        <f>$D$23/$C$23</f>
        <v>0.12635869565217392</v>
      </c>
      <c r="G15" s="45">
        <f>F15</f>
        <v>0.12635869565217392</v>
      </c>
      <c r="H15" s="45">
        <f>$F$15+(3*($K$15))</f>
        <v>0.2104688308447438</v>
      </c>
      <c r="I15" s="9">
        <f>$G$15-(3*($K$15))</f>
        <v>4.224856045960404E-2</v>
      </c>
      <c r="J15" s="45">
        <f>($F$15/(1-$F$15))/$C$24</f>
        <v>7.8605720467915345E-4</v>
      </c>
      <c r="K15" s="45">
        <f>SQRT(J15)</f>
        <v>2.8036711730856624E-2</v>
      </c>
    </row>
    <row r="16" spans="1:14" x14ac:dyDescent="0.2">
      <c r="A16" s="76"/>
      <c r="B16" s="45" t="s">
        <v>91</v>
      </c>
      <c r="C16" s="44">
        <v>188</v>
      </c>
      <c r="D16" s="45">
        <v>25</v>
      </c>
      <c r="E16" s="45">
        <f t="shared" ref="E16:E22" si="4">D16/C16</f>
        <v>0.13297872340425532</v>
      </c>
      <c r="F16" s="45">
        <f t="shared" ref="F16:F22" si="5">$D$23/$C$23</f>
        <v>0.12635869565217392</v>
      </c>
      <c r="G16" s="45">
        <f t="shared" ref="G16:G22" si="6">F16</f>
        <v>0.12635869565217392</v>
      </c>
      <c r="H16" s="45">
        <f t="shared" ref="H16:H22" si="7">$F$15+(3*($K$15))</f>
        <v>0.2104688308447438</v>
      </c>
      <c r="I16" s="9">
        <f t="shared" ref="I16:I22" si="8">$G$15-(3*($K$15))</f>
        <v>4.224856045960404E-2</v>
      </c>
      <c r="J16" s="45">
        <f t="shared" ref="J16:J22" si="9">($F$15/(1-$F$15))/$C$24</f>
        <v>7.8605720467915345E-4</v>
      </c>
      <c r="K16" s="45">
        <f t="shared" ref="K16:K22" si="10">SQRT(J16)</f>
        <v>2.8036711730856624E-2</v>
      </c>
    </row>
    <row r="17" spans="1:14" x14ac:dyDescent="0.2">
      <c r="A17" s="76"/>
      <c r="B17" s="45" t="s">
        <v>92</v>
      </c>
      <c r="C17" s="44">
        <v>185</v>
      </c>
      <c r="D17" s="45">
        <v>23</v>
      </c>
      <c r="E17" s="45">
        <f t="shared" si="4"/>
        <v>0.12432432432432433</v>
      </c>
      <c r="F17" s="45">
        <f t="shared" si="5"/>
        <v>0.12635869565217392</v>
      </c>
      <c r="G17" s="45">
        <f t="shared" si="6"/>
        <v>0.12635869565217392</v>
      </c>
      <c r="H17" s="45">
        <f t="shared" si="7"/>
        <v>0.2104688308447438</v>
      </c>
      <c r="I17" s="9">
        <f t="shared" si="8"/>
        <v>4.224856045960404E-2</v>
      </c>
      <c r="J17" s="45">
        <f t="shared" si="9"/>
        <v>7.8605720467915345E-4</v>
      </c>
      <c r="K17" s="45">
        <f t="shared" si="10"/>
        <v>2.8036711730856624E-2</v>
      </c>
    </row>
    <row r="18" spans="1:14" x14ac:dyDescent="0.2">
      <c r="A18" s="76"/>
      <c r="B18" s="44" t="s">
        <v>93</v>
      </c>
      <c r="C18" s="44">
        <v>181</v>
      </c>
      <c r="D18" s="45">
        <v>22</v>
      </c>
      <c r="E18" s="45">
        <f t="shared" si="4"/>
        <v>0.12154696132596685</v>
      </c>
      <c r="F18" s="45">
        <f t="shared" si="5"/>
        <v>0.12635869565217392</v>
      </c>
      <c r="G18" s="45">
        <f t="shared" si="6"/>
        <v>0.12635869565217392</v>
      </c>
      <c r="H18" s="45">
        <f t="shared" si="7"/>
        <v>0.2104688308447438</v>
      </c>
      <c r="I18" s="9">
        <f t="shared" si="8"/>
        <v>4.224856045960404E-2</v>
      </c>
      <c r="J18" s="45">
        <f t="shared" si="9"/>
        <v>7.8605720467915345E-4</v>
      </c>
      <c r="K18" s="45">
        <f t="shared" si="10"/>
        <v>2.8036711730856624E-2</v>
      </c>
    </row>
    <row r="19" spans="1:14" x14ac:dyDescent="0.2">
      <c r="A19" s="76" t="s">
        <v>95</v>
      </c>
      <c r="B19" s="45" t="s">
        <v>90</v>
      </c>
      <c r="C19" s="44">
        <v>180</v>
      </c>
      <c r="D19" s="45">
        <v>22</v>
      </c>
      <c r="E19" s="45">
        <f t="shared" si="4"/>
        <v>0.12222222222222222</v>
      </c>
      <c r="F19" s="45">
        <f t="shared" si="5"/>
        <v>0.12635869565217392</v>
      </c>
      <c r="G19" s="45">
        <f t="shared" si="6"/>
        <v>0.12635869565217392</v>
      </c>
      <c r="H19" s="45">
        <f t="shared" si="7"/>
        <v>0.2104688308447438</v>
      </c>
      <c r="I19" s="9">
        <f t="shared" si="8"/>
        <v>4.224856045960404E-2</v>
      </c>
      <c r="J19" s="45">
        <f t="shared" si="9"/>
        <v>7.8605720467915345E-4</v>
      </c>
      <c r="K19" s="45">
        <f t="shared" si="10"/>
        <v>2.8036711730856624E-2</v>
      </c>
    </row>
    <row r="20" spans="1:14" x14ac:dyDescent="0.2">
      <c r="A20" s="76"/>
      <c r="B20" s="45" t="s">
        <v>91</v>
      </c>
      <c r="C20" s="44">
        <v>185</v>
      </c>
      <c r="D20" s="45">
        <v>24</v>
      </c>
      <c r="E20" s="45">
        <f t="shared" si="4"/>
        <v>0.12972972972972974</v>
      </c>
      <c r="F20" s="45">
        <f t="shared" si="5"/>
        <v>0.12635869565217392</v>
      </c>
      <c r="G20" s="45">
        <f t="shared" si="6"/>
        <v>0.12635869565217392</v>
      </c>
      <c r="H20" s="45">
        <f t="shared" si="7"/>
        <v>0.2104688308447438</v>
      </c>
      <c r="I20" s="9">
        <f t="shared" si="8"/>
        <v>4.224856045960404E-2</v>
      </c>
      <c r="J20" s="45">
        <f t="shared" si="9"/>
        <v>7.8605720467915345E-4</v>
      </c>
      <c r="K20" s="45">
        <f t="shared" si="10"/>
        <v>2.8036711730856624E-2</v>
      </c>
    </row>
    <row r="21" spans="1:14" x14ac:dyDescent="0.2">
      <c r="A21" s="76"/>
      <c r="B21" s="45" t="s">
        <v>92</v>
      </c>
      <c r="C21" s="44">
        <v>183</v>
      </c>
      <c r="D21" s="45">
        <v>23</v>
      </c>
      <c r="E21" s="45">
        <f t="shared" si="4"/>
        <v>0.12568306010928962</v>
      </c>
      <c r="F21" s="45">
        <f t="shared" si="5"/>
        <v>0.12635869565217392</v>
      </c>
      <c r="G21" s="45">
        <f t="shared" si="6"/>
        <v>0.12635869565217392</v>
      </c>
      <c r="H21" s="45">
        <f t="shared" si="7"/>
        <v>0.2104688308447438</v>
      </c>
      <c r="I21" s="9">
        <f t="shared" si="8"/>
        <v>4.224856045960404E-2</v>
      </c>
      <c r="J21" s="45">
        <f t="shared" si="9"/>
        <v>7.8605720467915345E-4</v>
      </c>
      <c r="K21" s="45">
        <f t="shared" si="10"/>
        <v>2.8036711730856624E-2</v>
      </c>
    </row>
    <row r="22" spans="1:14" x14ac:dyDescent="0.2">
      <c r="A22" s="76"/>
      <c r="B22" s="44" t="s">
        <v>93</v>
      </c>
      <c r="C22" s="44">
        <v>188</v>
      </c>
      <c r="D22" s="45">
        <v>25</v>
      </c>
      <c r="E22" s="45">
        <f t="shared" si="4"/>
        <v>0.13297872340425532</v>
      </c>
      <c r="F22" s="45">
        <f t="shared" si="5"/>
        <v>0.12635869565217392</v>
      </c>
      <c r="G22" s="45">
        <f t="shared" si="6"/>
        <v>0.12635869565217392</v>
      </c>
      <c r="H22" s="45">
        <f t="shared" si="7"/>
        <v>0.2104688308447438</v>
      </c>
      <c r="I22" s="9">
        <f t="shared" si="8"/>
        <v>4.224856045960404E-2</v>
      </c>
      <c r="J22" s="45">
        <f t="shared" si="9"/>
        <v>7.8605720467915345E-4</v>
      </c>
      <c r="K22" s="45">
        <f t="shared" si="10"/>
        <v>2.8036711730856624E-2</v>
      </c>
    </row>
    <row r="23" spans="1:14" x14ac:dyDescent="0.2">
      <c r="A23" s="85" t="s">
        <v>8</v>
      </c>
      <c r="B23" s="85"/>
      <c r="C23" s="46">
        <f>SUM(C15:C22)</f>
        <v>1472</v>
      </c>
      <c r="D23" s="46">
        <f>SUM(D15:D22)</f>
        <v>186</v>
      </c>
      <c r="E23" s="46">
        <f>SUM(E15:E22)</f>
        <v>1.0103428653991644</v>
      </c>
    </row>
    <row r="24" spans="1:14" s="14" customFormat="1" x14ac:dyDescent="0.2">
      <c r="A24" s="85" t="s">
        <v>108</v>
      </c>
      <c r="B24" s="85"/>
      <c r="C24" s="46">
        <f>AVERAGE(C15:C22)</f>
        <v>184</v>
      </c>
      <c r="D24" s="46">
        <f>AVERAGE(D15:D22)</f>
        <v>23.25</v>
      </c>
      <c r="E24" s="46">
        <f>AVERAGE(E15:E22)</f>
        <v>0.12629285817489555</v>
      </c>
    </row>
    <row r="26" spans="1:14" ht="27" x14ac:dyDescent="0.15">
      <c r="A26" s="54" t="s">
        <v>81</v>
      </c>
      <c r="B26" s="54" t="s">
        <v>85</v>
      </c>
      <c r="C26" s="54" t="s">
        <v>102</v>
      </c>
      <c r="D26" s="54" t="s">
        <v>107</v>
      </c>
      <c r="E26" s="54" t="s">
        <v>114</v>
      </c>
      <c r="F26" s="4" t="s">
        <v>119</v>
      </c>
      <c r="G26" s="4" t="s">
        <v>120</v>
      </c>
      <c r="H26" s="4" t="s">
        <v>121</v>
      </c>
      <c r="I26" s="4" t="s">
        <v>126</v>
      </c>
      <c r="J26" s="4" t="s">
        <v>122</v>
      </c>
      <c r="K26" s="4" t="s">
        <v>118</v>
      </c>
      <c r="L26" s="4" t="s">
        <v>123</v>
      </c>
      <c r="M26" s="4" t="s">
        <v>124</v>
      </c>
      <c r="N26" s="4" t="s">
        <v>125</v>
      </c>
    </row>
    <row r="27" spans="1:14" x14ac:dyDescent="0.2">
      <c r="A27" s="76" t="s">
        <v>94</v>
      </c>
      <c r="B27" s="56" t="s">
        <v>90</v>
      </c>
      <c r="C27" s="55">
        <v>182</v>
      </c>
      <c r="D27" s="56">
        <v>22</v>
      </c>
      <c r="E27" s="56">
        <f>D27/C27</f>
        <v>0.12087912087912088</v>
      </c>
      <c r="F27" s="4">
        <f>C27-$C$36</f>
        <v>-2</v>
      </c>
      <c r="G27" s="4">
        <f>F27^2</f>
        <v>4</v>
      </c>
      <c r="H27" s="4">
        <f>G27/8</f>
        <v>0.5</v>
      </c>
      <c r="I27" s="4">
        <f>SQRT(H27)</f>
        <v>0.70710678118654757</v>
      </c>
      <c r="J27" s="4">
        <f>SQRT($I$35)</f>
        <v>0.94015077327159846</v>
      </c>
      <c r="K27" s="4">
        <f>(4-0)/6*J27</f>
        <v>0.62676718218106564</v>
      </c>
      <c r="L27" s="4">
        <f>(4-I35)/(3*J27)</f>
        <v>1.1048286480947973</v>
      </c>
      <c r="M27" s="4">
        <f>(I35-0)/(3*J27)</f>
        <v>0.31338359109053276</v>
      </c>
      <c r="N27" s="4">
        <f>MIN(K27:M27)</f>
        <v>0.31338359109053276</v>
      </c>
    </row>
    <row r="28" spans="1:14" x14ac:dyDescent="0.2">
      <c r="A28" s="76"/>
      <c r="B28" s="56" t="s">
        <v>91</v>
      </c>
      <c r="C28" s="55">
        <v>188</v>
      </c>
      <c r="D28" s="56">
        <v>25</v>
      </c>
      <c r="E28" s="56">
        <f t="shared" ref="E28:E34" si="11">D28/C28</f>
        <v>0.13297872340425532</v>
      </c>
      <c r="F28" s="4">
        <f t="shared" ref="F28:F34" si="12">C28-$C$36</f>
        <v>4</v>
      </c>
      <c r="G28" s="4">
        <f t="shared" ref="G28:G34" si="13">F28^2</f>
        <v>16</v>
      </c>
      <c r="H28" s="4">
        <f t="shared" ref="H28:H34" si="14">G28/8</f>
        <v>2</v>
      </c>
      <c r="I28" s="4">
        <f t="shared" ref="I28:I34" si="15">SQRT(H28)</f>
        <v>1.4142135623730951</v>
      </c>
    </row>
    <row r="29" spans="1:14" x14ac:dyDescent="0.2">
      <c r="A29" s="76"/>
      <c r="B29" s="56" t="s">
        <v>92</v>
      </c>
      <c r="C29" s="55">
        <v>185</v>
      </c>
      <c r="D29" s="56">
        <v>23</v>
      </c>
      <c r="E29" s="56">
        <f t="shared" si="11"/>
        <v>0.12432432432432433</v>
      </c>
      <c r="F29" s="4">
        <f t="shared" si="12"/>
        <v>1</v>
      </c>
      <c r="G29" s="4">
        <f t="shared" si="13"/>
        <v>1</v>
      </c>
      <c r="H29" s="4">
        <f t="shared" si="14"/>
        <v>0.125</v>
      </c>
      <c r="I29" s="4">
        <f t="shared" si="15"/>
        <v>0.35355339059327379</v>
      </c>
    </row>
    <row r="30" spans="1:14" x14ac:dyDescent="0.2">
      <c r="A30" s="76"/>
      <c r="B30" s="55" t="s">
        <v>93</v>
      </c>
      <c r="C30" s="55">
        <v>181</v>
      </c>
      <c r="D30" s="56">
        <v>22</v>
      </c>
      <c r="E30" s="56">
        <f t="shared" si="11"/>
        <v>0.12154696132596685</v>
      </c>
      <c r="F30" s="4">
        <f t="shared" si="12"/>
        <v>-3</v>
      </c>
      <c r="G30" s="4">
        <f t="shared" si="13"/>
        <v>9</v>
      </c>
      <c r="H30" s="4">
        <f t="shared" si="14"/>
        <v>1.125</v>
      </c>
      <c r="I30" s="4">
        <f t="shared" si="15"/>
        <v>1.0606601717798212</v>
      </c>
    </row>
    <row r="31" spans="1:14" x14ac:dyDescent="0.2">
      <c r="A31" s="76" t="s">
        <v>95</v>
      </c>
      <c r="B31" s="56" t="s">
        <v>90</v>
      </c>
      <c r="C31" s="55">
        <v>180</v>
      </c>
      <c r="D31" s="56">
        <v>22</v>
      </c>
      <c r="E31" s="56">
        <f t="shared" si="11"/>
        <v>0.12222222222222222</v>
      </c>
      <c r="F31" s="4">
        <f t="shared" si="12"/>
        <v>-4</v>
      </c>
      <c r="G31" s="4">
        <f t="shared" si="13"/>
        <v>16</v>
      </c>
      <c r="H31" s="4">
        <f t="shared" si="14"/>
        <v>2</v>
      </c>
      <c r="I31" s="4">
        <f>SQRT(H31)</f>
        <v>1.4142135623730951</v>
      </c>
    </row>
    <row r="32" spans="1:14" x14ac:dyDescent="0.2">
      <c r="A32" s="76"/>
      <c r="B32" s="56" t="s">
        <v>91</v>
      </c>
      <c r="C32" s="55">
        <v>185</v>
      </c>
      <c r="D32" s="56">
        <v>24</v>
      </c>
      <c r="E32" s="56">
        <f t="shared" si="11"/>
        <v>0.12972972972972974</v>
      </c>
      <c r="F32" s="4">
        <f t="shared" si="12"/>
        <v>1</v>
      </c>
      <c r="G32" s="4">
        <f t="shared" si="13"/>
        <v>1</v>
      </c>
      <c r="H32" s="4">
        <f t="shared" si="14"/>
        <v>0.125</v>
      </c>
      <c r="I32" s="4">
        <f t="shared" si="15"/>
        <v>0.35355339059327379</v>
      </c>
    </row>
    <row r="33" spans="1:9" x14ac:dyDescent="0.2">
      <c r="A33" s="76"/>
      <c r="B33" s="56" t="s">
        <v>92</v>
      </c>
      <c r="C33" s="55">
        <v>183</v>
      </c>
      <c r="D33" s="56">
        <v>23</v>
      </c>
      <c r="E33" s="56">
        <f t="shared" si="11"/>
        <v>0.12568306010928962</v>
      </c>
      <c r="F33" s="4">
        <f t="shared" si="12"/>
        <v>-1</v>
      </c>
      <c r="G33" s="4">
        <f t="shared" si="13"/>
        <v>1</v>
      </c>
      <c r="H33" s="4">
        <f t="shared" si="14"/>
        <v>0.125</v>
      </c>
      <c r="I33" s="4">
        <f t="shared" si="15"/>
        <v>0.35355339059327379</v>
      </c>
    </row>
    <row r="34" spans="1:9" x14ac:dyDescent="0.2">
      <c r="A34" s="76"/>
      <c r="B34" s="55" t="s">
        <v>93</v>
      </c>
      <c r="C34" s="55">
        <v>188</v>
      </c>
      <c r="D34" s="56">
        <v>25</v>
      </c>
      <c r="E34" s="56">
        <f t="shared" si="11"/>
        <v>0.13297872340425532</v>
      </c>
      <c r="F34" s="4">
        <f t="shared" si="12"/>
        <v>4</v>
      </c>
      <c r="G34" s="4">
        <f t="shared" si="13"/>
        <v>16</v>
      </c>
      <c r="H34" s="4">
        <f t="shared" si="14"/>
        <v>2</v>
      </c>
      <c r="I34" s="4">
        <f t="shared" si="15"/>
        <v>1.4142135623730951</v>
      </c>
    </row>
    <row r="35" spans="1:9" x14ac:dyDescent="0.2">
      <c r="A35" s="85" t="s">
        <v>8</v>
      </c>
      <c r="B35" s="85"/>
      <c r="C35" s="57">
        <f>SUM(C27:C34)</f>
        <v>1472</v>
      </c>
      <c r="D35" s="57">
        <f>SUM(D27:D34)</f>
        <v>186</v>
      </c>
      <c r="E35" s="57">
        <f>SUM(E27:E34)</f>
        <v>1.0103428653991644</v>
      </c>
      <c r="H35" s="14" t="s">
        <v>127</v>
      </c>
      <c r="I35" s="14">
        <f>AVERAGE(I27:I34)</f>
        <v>0.88388347648318444</v>
      </c>
    </row>
    <row r="36" spans="1:9" x14ac:dyDescent="0.2">
      <c r="A36" s="85" t="s">
        <v>108</v>
      </c>
      <c r="B36" s="85"/>
      <c r="C36" s="57">
        <f>AVERAGE(C27:C34)</f>
        <v>184</v>
      </c>
      <c r="D36" s="57">
        <f>AVERAGE(D27:D34)</f>
        <v>23.25</v>
      </c>
      <c r="E36" s="57">
        <f>AVERAGE(E27:E34)</f>
        <v>0.12629285817489555</v>
      </c>
    </row>
  </sheetData>
  <mergeCells count="12">
    <mergeCell ref="A2:A5"/>
    <mergeCell ref="A6:A9"/>
    <mergeCell ref="A10:B10"/>
    <mergeCell ref="A11:B11"/>
    <mergeCell ref="A15:A18"/>
    <mergeCell ref="A27:A30"/>
    <mergeCell ref="A31:A34"/>
    <mergeCell ref="A35:B35"/>
    <mergeCell ref="A36:B36"/>
    <mergeCell ref="A19:A22"/>
    <mergeCell ref="A23:B23"/>
    <mergeCell ref="A24:B24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15995-C6DB-4498-9487-BF5EE98008CC}">
  <dimension ref="A1:I11"/>
  <sheetViews>
    <sheetView workbookViewId="0">
      <selection activeCell="G9" sqref="G9"/>
    </sheetView>
  </sheetViews>
  <sheetFormatPr defaultColWidth="9.14453125" defaultRowHeight="14.25" x14ac:dyDescent="0.2"/>
  <cols>
    <col min="1" max="1" width="16.54296875" style="4" customWidth="1"/>
    <col min="2" max="2" width="24.34765625" style="62" customWidth="1"/>
    <col min="3" max="3" width="4.4375" style="4" customWidth="1"/>
    <col min="4" max="4" width="24.34765625" style="61" customWidth="1"/>
    <col min="5" max="5" width="4.4375" style="3" customWidth="1"/>
    <col min="6" max="6" width="21.38671875" style="61" customWidth="1"/>
    <col min="7" max="7" width="4.4375" style="3" customWidth="1"/>
    <col min="8" max="8" width="11.02734375" style="3" customWidth="1"/>
    <col min="9" max="16384" width="9.14453125" style="4"/>
  </cols>
  <sheetData>
    <row r="1" spans="1:9" s="14" customFormat="1" x14ac:dyDescent="0.2">
      <c r="A1" s="63" t="s">
        <v>128</v>
      </c>
      <c r="B1" s="63" t="s">
        <v>129</v>
      </c>
      <c r="C1" s="64" t="s">
        <v>140</v>
      </c>
      <c r="D1" s="63" t="s">
        <v>130</v>
      </c>
      <c r="E1" s="64" t="s">
        <v>141</v>
      </c>
      <c r="F1" s="63" t="s">
        <v>132</v>
      </c>
      <c r="G1" s="64" t="s">
        <v>142</v>
      </c>
      <c r="H1" s="64" t="s">
        <v>143</v>
      </c>
    </row>
    <row r="2" spans="1:9" ht="40.5" x14ac:dyDescent="0.15">
      <c r="A2" s="76" t="s">
        <v>131</v>
      </c>
      <c r="B2" s="76" t="s">
        <v>139</v>
      </c>
      <c r="C2" s="86">
        <v>8</v>
      </c>
      <c r="D2" s="65" t="s">
        <v>133</v>
      </c>
      <c r="E2" s="58">
        <v>7</v>
      </c>
      <c r="F2" s="65" t="s">
        <v>149</v>
      </c>
      <c r="G2" s="58">
        <v>6</v>
      </c>
      <c r="H2" s="58">
        <f>$C$2*E2*G2</f>
        <v>336</v>
      </c>
      <c r="I2" s="4">
        <f>RANK(H2,$H$2:$H$11,0)</f>
        <v>7</v>
      </c>
    </row>
    <row r="3" spans="1:9" ht="27" x14ac:dyDescent="0.15">
      <c r="A3" s="76"/>
      <c r="B3" s="76"/>
      <c r="C3" s="87"/>
      <c r="D3" s="65" t="s">
        <v>134</v>
      </c>
      <c r="E3" s="58">
        <v>8</v>
      </c>
      <c r="F3" s="65" t="s">
        <v>144</v>
      </c>
      <c r="G3" s="58">
        <v>7</v>
      </c>
      <c r="H3" s="58">
        <f t="shared" ref="H3:H7" si="0">$C$2*E3*G3</f>
        <v>448</v>
      </c>
      <c r="I3" s="4">
        <f t="shared" ref="I3:I11" si="1">RANK(H3,$H$2:$H$11,0)</f>
        <v>2</v>
      </c>
    </row>
    <row r="4" spans="1:9" ht="40.5" x14ac:dyDescent="0.15">
      <c r="A4" s="76"/>
      <c r="B4" s="76"/>
      <c r="C4" s="87"/>
      <c r="D4" s="65" t="s">
        <v>135</v>
      </c>
      <c r="E4" s="58">
        <v>7</v>
      </c>
      <c r="F4" s="65" t="s">
        <v>145</v>
      </c>
      <c r="G4" s="58">
        <v>7</v>
      </c>
      <c r="H4" s="58">
        <f t="shared" si="0"/>
        <v>392</v>
      </c>
      <c r="I4" s="4">
        <f t="shared" si="1"/>
        <v>5</v>
      </c>
    </row>
    <row r="5" spans="1:9" ht="54" x14ac:dyDescent="0.15">
      <c r="A5" s="76"/>
      <c r="B5" s="76"/>
      <c r="C5" s="87"/>
      <c r="D5" s="65" t="s">
        <v>138</v>
      </c>
      <c r="E5" s="58">
        <v>6</v>
      </c>
      <c r="F5" s="65" t="s">
        <v>146</v>
      </c>
      <c r="G5" s="58">
        <v>8</v>
      </c>
      <c r="H5" s="58">
        <f t="shared" si="0"/>
        <v>384</v>
      </c>
      <c r="I5" s="4">
        <f t="shared" si="1"/>
        <v>6</v>
      </c>
    </row>
    <row r="6" spans="1:9" ht="27" x14ac:dyDescent="0.15">
      <c r="A6" s="76"/>
      <c r="B6" s="76"/>
      <c r="C6" s="87"/>
      <c r="D6" s="65" t="s">
        <v>136</v>
      </c>
      <c r="E6" s="58">
        <v>4</v>
      </c>
      <c r="F6" s="65" t="s">
        <v>147</v>
      </c>
      <c r="G6" s="58">
        <v>4</v>
      </c>
      <c r="H6" s="58">
        <f t="shared" si="0"/>
        <v>128</v>
      </c>
      <c r="I6" s="4">
        <f t="shared" si="1"/>
        <v>10</v>
      </c>
    </row>
    <row r="7" spans="1:9" ht="40.5" x14ac:dyDescent="0.15">
      <c r="A7" s="76"/>
      <c r="B7" s="76"/>
      <c r="C7" s="88"/>
      <c r="D7" s="65" t="s">
        <v>137</v>
      </c>
      <c r="E7" s="58">
        <v>4</v>
      </c>
      <c r="F7" s="65" t="s">
        <v>148</v>
      </c>
      <c r="G7" s="58">
        <v>5</v>
      </c>
      <c r="H7" s="58">
        <f t="shared" si="0"/>
        <v>160</v>
      </c>
      <c r="I7" s="4">
        <f t="shared" si="1"/>
        <v>9</v>
      </c>
    </row>
    <row r="8" spans="1:9" ht="40.5" x14ac:dyDescent="0.15">
      <c r="A8" s="77" t="s">
        <v>86</v>
      </c>
      <c r="B8" s="76" t="s">
        <v>158</v>
      </c>
      <c r="C8" s="77">
        <v>9</v>
      </c>
      <c r="D8" s="65" t="s">
        <v>150</v>
      </c>
      <c r="E8" s="58">
        <v>7</v>
      </c>
      <c r="F8" s="65" t="s">
        <v>154</v>
      </c>
      <c r="G8" s="58">
        <v>7</v>
      </c>
      <c r="H8" s="58">
        <f>$C$8*E8*G8</f>
        <v>441</v>
      </c>
      <c r="I8" s="4">
        <f>RANK(H8,$H$2:$H$11,0)</f>
        <v>3</v>
      </c>
    </row>
    <row r="9" spans="1:9" ht="40.5" x14ac:dyDescent="0.15">
      <c r="A9" s="77"/>
      <c r="B9" s="76"/>
      <c r="C9" s="77"/>
      <c r="D9" s="65" t="s">
        <v>151</v>
      </c>
      <c r="E9" s="58">
        <v>4</v>
      </c>
      <c r="F9" s="65" t="s">
        <v>155</v>
      </c>
      <c r="G9" s="58">
        <v>5</v>
      </c>
      <c r="H9" s="58">
        <f t="shared" ref="H9:H11" si="2">$C$8*E9*G9</f>
        <v>180</v>
      </c>
      <c r="I9" s="4">
        <f t="shared" si="1"/>
        <v>8</v>
      </c>
    </row>
    <row r="10" spans="1:9" ht="27" x14ac:dyDescent="0.15">
      <c r="A10" s="77"/>
      <c r="B10" s="76"/>
      <c r="C10" s="77"/>
      <c r="D10" s="65" t="s">
        <v>152</v>
      </c>
      <c r="E10" s="58">
        <v>9</v>
      </c>
      <c r="F10" s="65" t="s">
        <v>156</v>
      </c>
      <c r="G10" s="58">
        <v>5</v>
      </c>
      <c r="H10" s="58">
        <f t="shared" si="2"/>
        <v>405</v>
      </c>
      <c r="I10" s="4">
        <f t="shared" si="1"/>
        <v>4</v>
      </c>
    </row>
    <row r="11" spans="1:9" ht="27" x14ac:dyDescent="0.15">
      <c r="A11" s="77"/>
      <c r="B11" s="76"/>
      <c r="C11" s="77"/>
      <c r="D11" s="65" t="s">
        <v>153</v>
      </c>
      <c r="E11" s="58">
        <v>8</v>
      </c>
      <c r="F11" s="65" t="s">
        <v>157</v>
      </c>
      <c r="G11" s="58">
        <v>8</v>
      </c>
      <c r="H11" s="58">
        <f t="shared" si="2"/>
        <v>576</v>
      </c>
      <c r="I11" s="4">
        <f t="shared" si="1"/>
        <v>1</v>
      </c>
    </row>
  </sheetData>
  <mergeCells count="6">
    <mergeCell ref="A2:A7"/>
    <mergeCell ref="B2:B7"/>
    <mergeCell ref="C2:C7"/>
    <mergeCell ref="B8:B11"/>
    <mergeCell ref="C8:C11"/>
    <mergeCell ref="A8:A1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9A5167-333B-4F66-A3DB-C15548455189}">
  <dimension ref="A1:I11"/>
  <sheetViews>
    <sheetView workbookViewId="0">
      <selection activeCell="G9" sqref="G9"/>
    </sheetView>
  </sheetViews>
  <sheetFormatPr defaultColWidth="9.14453125" defaultRowHeight="14.25" x14ac:dyDescent="0.2"/>
  <cols>
    <col min="1" max="1" width="4.9765625" style="4" customWidth="1"/>
    <col min="2" max="2" width="24.6171875" style="4" customWidth="1"/>
    <col min="3" max="6" width="9.14453125" style="4"/>
    <col min="7" max="7" width="27.57421875" style="4" customWidth="1"/>
    <col min="8" max="8" width="13.98828125" style="4" bestFit="1" customWidth="1"/>
    <col min="9" max="9" width="16.94921875" style="4" bestFit="1" customWidth="1"/>
    <col min="10" max="16384" width="9.14453125" style="4"/>
  </cols>
  <sheetData>
    <row r="1" spans="1:9" s="14" customFormat="1" x14ac:dyDescent="0.2">
      <c r="A1" s="60" t="s">
        <v>51</v>
      </c>
      <c r="B1" s="63" t="s">
        <v>130</v>
      </c>
      <c r="C1" s="60" t="s">
        <v>140</v>
      </c>
      <c r="D1" s="60" t="s">
        <v>141</v>
      </c>
      <c r="E1" s="60" t="s">
        <v>142</v>
      </c>
      <c r="F1" s="60" t="s">
        <v>143</v>
      </c>
      <c r="H1" s="67" t="s">
        <v>159</v>
      </c>
      <c r="I1" s="67" t="s">
        <v>160</v>
      </c>
    </row>
    <row r="2" spans="1:9" ht="27" x14ac:dyDescent="0.15">
      <c r="A2" s="59">
        <v>1</v>
      </c>
      <c r="B2" s="65" t="s">
        <v>153</v>
      </c>
      <c r="C2" s="59">
        <f>FMEA!C8</f>
        <v>9</v>
      </c>
      <c r="D2" s="59">
        <f>FMEA!E11</f>
        <v>8</v>
      </c>
      <c r="E2" s="59">
        <f>FMEA!G11</f>
        <v>8</v>
      </c>
      <c r="F2" s="59">
        <f>C2*D2*E2</f>
        <v>576</v>
      </c>
      <c r="H2" s="68" t="s">
        <v>161</v>
      </c>
      <c r="I2" s="66" t="s">
        <v>166</v>
      </c>
    </row>
    <row r="3" spans="1:9" ht="27" x14ac:dyDescent="0.15">
      <c r="A3" s="59">
        <v>2</v>
      </c>
      <c r="B3" s="65" t="s">
        <v>134</v>
      </c>
      <c r="C3" s="59">
        <f>FMEA!C2</f>
        <v>8</v>
      </c>
      <c r="D3" s="59">
        <f>FMEA!E3</f>
        <v>8</v>
      </c>
      <c r="E3" s="59">
        <f>FMEA!G3</f>
        <v>7</v>
      </c>
      <c r="F3" s="59">
        <f t="shared" ref="F3:F11" si="0">C3*D3*E3</f>
        <v>448</v>
      </c>
      <c r="H3" s="69" t="s">
        <v>162</v>
      </c>
      <c r="I3" s="66" t="s">
        <v>167</v>
      </c>
    </row>
    <row r="4" spans="1:9" ht="27" x14ac:dyDescent="0.15">
      <c r="A4" s="59">
        <v>3</v>
      </c>
      <c r="B4" s="65" t="s">
        <v>150</v>
      </c>
      <c r="C4" s="59">
        <f>FMEA!C8</f>
        <v>9</v>
      </c>
      <c r="D4" s="59">
        <f>FMEA!E8</f>
        <v>7</v>
      </c>
      <c r="E4" s="59">
        <f>FMEA!G8</f>
        <v>7</v>
      </c>
      <c r="F4" s="59">
        <f t="shared" si="0"/>
        <v>441</v>
      </c>
      <c r="H4" s="70" t="s">
        <v>163</v>
      </c>
      <c r="I4" s="66" t="s">
        <v>168</v>
      </c>
    </row>
    <row r="5" spans="1:9" ht="27" x14ac:dyDescent="0.15">
      <c r="A5" s="59">
        <v>4</v>
      </c>
      <c r="B5" s="65" t="s">
        <v>152</v>
      </c>
      <c r="C5" s="59">
        <f>FMEA!C8</f>
        <v>9</v>
      </c>
      <c r="D5" s="59">
        <f>FMEA!E10</f>
        <v>9</v>
      </c>
      <c r="E5" s="59">
        <f>FMEA!G10</f>
        <v>5</v>
      </c>
      <c r="F5" s="59">
        <f t="shared" si="0"/>
        <v>405</v>
      </c>
      <c r="H5" s="71" t="s">
        <v>164</v>
      </c>
      <c r="I5" s="66" t="s">
        <v>169</v>
      </c>
    </row>
    <row r="6" spans="1:9" ht="27" x14ac:dyDescent="0.15">
      <c r="A6" s="59">
        <v>5</v>
      </c>
      <c r="B6" s="65" t="s">
        <v>135</v>
      </c>
      <c r="C6" s="59">
        <f>FMEA!C2</f>
        <v>8</v>
      </c>
      <c r="D6" s="59">
        <f>FMEA!E4</f>
        <v>7</v>
      </c>
      <c r="E6" s="59">
        <f>FMEA!G4</f>
        <v>7</v>
      </c>
      <c r="F6" s="59">
        <f t="shared" si="0"/>
        <v>392</v>
      </c>
      <c r="H6" s="72" t="s">
        <v>165</v>
      </c>
      <c r="I6" s="66" t="s">
        <v>170</v>
      </c>
    </row>
    <row r="7" spans="1:9" ht="27" x14ac:dyDescent="0.15">
      <c r="A7" s="59">
        <v>6</v>
      </c>
      <c r="B7" s="65" t="s">
        <v>138</v>
      </c>
      <c r="C7" s="59">
        <f>FMEA!C2</f>
        <v>8</v>
      </c>
      <c r="D7" s="59">
        <f>FMEA!E5</f>
        <v>6</v>
      </c>
      <c r="E7" s="59">
        <f>FMEA!G5</f>
        <v>8</v>
      </c>
      <c r="F7" s="59">
        <f t="shared" si="0"/>
        <v>384</v>
      </c>
    </row>
    <row r="8" spans="1:9" x14ac:dyDescent="0.2">
      <c r="A8" s="59">
        <v>7</v>
      </c>
      <c r="B8" s="65" t="s">
        <v>133</v>
      </c>
      <c r="C8" s="59">
        <f>FMEA!C2</f>
        <v>8</v>
      </c>
      <c r="D8" s="59">
        <f>FMEA!E2</f>
        <v>7</v>
      </c>
      <c r="E8" s="59">
        <f>FMEA!G2</f>
        <v>6</v>
      </c>
      <c r="F8" s="59">
        <f t="shared" si="0"/>
        <v>336</v>
      </c>
    </row>
    <row r="9" spans="1:9" ht="40.5" x14ac:dyDescent="0.15">
      <c r="A9" s="59">
        <v>8</v>
      </c>
      <c r="B9" s="65" t="s">
        <v>151</v>
      </c>
      <c r="C9" s="59">
        <f>FMEA!C8</f>
        <v>9</v>
      </c>
      <c r="D9" s="59">
        <f>FMEA!E9</f>
        <v>4</v>
      </c>
      <c r="E9" s="59">
        <f>FMEA!G9</f>
        <v>5</v>
      </c>
      <c r="F9" s="59">
        <f t="shared" si="0"/>
        <v>180</v>
      </c>
    </row>
    <row r="10" spans="1:9" ht="27" x14ac:dyDescent="0.15">
      <c r="A10" s="59">
        <v>9</v>
      </c>
      <c r="B10" s="65" t="s">
        <v>137</v>
      </c>
      <c r="C10" s="59">
        <f>FMEA!C2</f>
        <v>8</v>
      </c>
      <c r="D10" s="59">
        <f>FMEA!E7</f>
        <v>4</v>
      </c>
      <c r="E10" s="59">
        <f>FMEA!G7</f>
        <v>5</v>
      </c>
      <c r="F10" s="59">
        <f t="shared" si="0"/>
        <v>160</v>
      </c>
    </row>
    <row r="11" spans="1:9" ht="27" x14ac:dyDescent="0.15">
      <c r="A11" s="59">
        <v>10</v>
      </c>
      <c r="B11" s="65" t="s">
        <v>136</v>
      </c>
      <c r="C11" s="59">
        <f>FMEA!C2</f>
        <v>8</v>
      </c>
      <c r="D11" s="59">
        <f>FMEA!E6</f>
        <v>4</v>
      </c>
      <c r="E11" s="59">
        <f>FMEA!G6</f>
        <v>4</v>
      </c>
      <c r="F11" s="59">
        <f t="shared" si="0"/>
        <v>128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CC5DC-C1D7-4D54-8E88-35A617D9164E}">
  <dimension ref="A1:D8"/>
  <sheetViews>
    <sheetView workbookViewId="0">
      <selection activeCell="D13" sqref="D13"/>
    </sheetView>
  </sheetViews>
  <sheetFormatPr defaultColWidth="9.14453125" defaultRowHeight="14.25" x14ac:dyDescent="0.15"/>
  <cols>
    <col min="1" max="1" width="3.8984375" style="73" bestFit="1" customWidth="1"/>
    <col min="2" max="2" width="13.98828125" style="73" bestFit="1" customWidth="1"/>
    <col min="3" max="3" width="41.02734375" style="73" bestFit="1" customWidth="1"/>
    <col min="4" max="4" width="83.5390625" style="1" bestFit="1" customWidth="1"/>
    <col min="5" max="16384" width="9.14453125" style="1"/>
  </cols>
  <sheetData>
    <row r="1" spans="1:4" s="14" customFormat="1" x14ac:dyDescent="0.2">
      <c r="A1" s="67" t="s">
        <v>51</v>
      </c>
      <c r="B1" s="67" t="s">
        <v>174</v>
      </c>
      <c r="C1" s="63" t="s">
        <v>130</v>
      </c>
      <c r="D1" s="67" t="s">
        <v>171</v>
      </c>
    </row>
    <row r="2" spans="1:4" x14ac:dyDescent="0.15">
      <c r="A2" s="66">
        <v>1</v>
      </c>
      <c r="B2" s="66" t="s">
        <v>175</v>
      </c>
      <c r="C2" s="25" t="s">
        <v>153</v>
      </c>
      <c r="D2" s="6" t="s">
        <v>172</v>
      </c>
    </row>
    <row r="3" spans="1:4" x14ac:dyDescent="0.15">
      <c r="A3" s="66">
        <v>2</v>
      </c>
      <c r="B3" s="66" t="s">
        <v>176</v>
      </c>
      <c r="C3" s="25" t="s">
        <v>134</v>
      </c>
      <c r="D3" s="6" t="s">
        <v>173</v>
      </c>
    </row>
    <row r="4" spans="1:4" x14ac:dyDescent="0.15">
      <c r="A4" s="66">
        <v>3</v>
      </c>
      <c r="B4" s="66" t="s">
        <v>175</v>
      </c>
      <c r="C4" s="25" t="s">
        <v>150</v>
      </c>
      <c r="D4" s="6" t="s">
        <v>177</v>
      </c>
    </row>
    <row r="5" spans="1:4" x14ac:dyDescent="0.15">
      <c r="A5" s="66">
        <v>4</v>
      </c>
      <c r="B5" s="66" t="s">
        <v>175</v>
      </c>
      <c r="C5" s="25" t="s">
        <v>152</v>
      </c>
      <c r="D5" s="6" t="s">
        <v>178</v>
      </c>
    </row>
    <row r="6" spans="1:4" x14ac:dyDescent="0.15">
      <c r="A6" s="66">
        <v>5</v>
      </c>
      <c r="B6" s="66" t="s">
        <v>176</v>
      </c>
      <c r="C6" s="25" t="s">
        <v>135</v>
      </c>
      <c r="D6" s="6" t="s">
        <v>179</v>
      </c>
    </row>
    <row r="7" spans="1:4" x14ac:dyDescent="0.15">
      <c r="A7" s="66">
        <v>6</v>
      </c>
      <c r="B7" s="66" t="s">
        <v>176</v>
      </c>
      <c r="C7" s="25" t="s">
        <v>138</v>
      </c>
      <c r="D7" s="6" t="s">
        <v>180</v>
      </c>
    </row>
    <row r="8" spans="1:4" x14ac:dyDescent="0.15">
      <c r="A8" s="66">
        <v>7</v>
      </c>
      <c r="B8" s="66" t="s">
        <v>176</v>
      </c>
      <c r="C8" s="25" t="s">
        <v>133</v>
      </c>
      <c r="D8" s="6" t="s">
        <v>181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Lembar kerja</vt:lpstr>
      </vt:variant>
      <vt:variant>
        <vt:i4>8</vt:i4>
      </vt:variant>
    </vt:vector>
  </HeadingPairs>
  <TitlesOfParts>
    <vt:vector size="8" baseType="lpstr">
      <vt:lpstr>VA,NVA</vt:lpstr>
      <vt:lpstr>WASTE</vt:lpstr>
      <vt:lpstr>SAMPEL</vt:lpstr>
      <vt:lpstr>KECACATAN</vt:lpstr>
      <vt:lpstr>SIGMA &amp; P-CHART</vt:lpstr>
      <vt:lpstr>FMEA</vt:lpstr>
      <vt:lpstr>RANKING FMEA</vt:lpstr>
      <vt:lpstr>USULAN PERBAIKAN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2023-06-23T19:43:06Z</cp:lastPrinted>
  <dcterms:created xsi:type="dcterms:W3CDTF">2023-01-02T06:43:16Z</dcterms:created>
  <dcterms:modified xsi:type="dcterms:W3CDTF">2023-07-22T08:36:38Z</dcterms:modified>
</cp:coreProperties>
</file>